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ate1904="1"/>
  <mc:AlternateContent xmlns:mc="http://schemas.openxmlformats.org/markup-compatibility/2006">
    <mc:Choice Requires="x15">
      <x15ac:absPath xmlns:x15ac="http://schemas.microsoft.com/office/spreadsheetml/2010/11/ac" url="/Users/upbmjoffin/Dropbox/Assiteb Fibio/Livrets et guides et diaporamas/LIVRETS assiteb/COVID/guide assiteb covid19/tutoriels COVID19/Javel/"/>
    </mc:Choice>
  </mc:AlternateContent>
  <xr:revisionPtr revIDLastSave="0" documentId="13_ncr:1_{07A179DB-1C03-3D44-B7E2-8C59007A5F9B}" xr6:coauthVersionLast="47" xr6:coauthVersionMax="47" xr10:uidLastSave="{00000000-0000-0000-0000-000000000000}"/>
  <bookViews>
    <workbookView xWindow="0" yWindow="500" windowWidth="32940" windowHeight="20500" tabRatio="500" activeTab="5" xr2:uid="{00000000-000D-0000-FFFF-FFFF00000000}"/>
  </bookViews>
  <sheets>
    <sheet name="Introduction" sheetId="10" r:id="rId1"/>
    <sheet name="conversions %ca °chl" sheetId="9" r:id="rId2"/>
    <sheet name="densité fonction %ca" sheetId="8" r:id="rId3"/>
    <sheet name="normes" sheetId="2" r:id="rId4"/>
    <sheet name="solutions diluées" sheetId="6" r:id="rId5"/>
    <sheet name="calculatrice" sheetId="3" r:id="rId6"/>
  </sheets>
  <definedNames>
    <definedName name="conv_mM_dcchl">'solutions diluées'!$B$18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8" l="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8" i="8"/>
  <c r="N8" i="8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8" i="9"/>
  <c r="P9" i="9"/>
  <c r="Q9" i="9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P58" i="9"/>
  <c r="Q58" i="9"/>
  <c r="P59" i="9"/>
  <c r="Q59" i="9"/>
  <c r="P60" i="9"/>
  <c r="Q60" i="9"/>
  <c r="P61" i="9"/>
  <c r="Q61" i="9"/>
  <c r="Q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8" i="9"/>
  <c r="P8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40" i="8"/>
  <c r="P40" i="8"/>
  <c r="Q40" i="8"/>
  <c r="N41" i="8"/>
  <c r="P41" i="8"/>
  <c r="Q41" i="8"/>
  <c r="N42" i="8"/>
  <c r="P42" i="8"/>
  <c r="Q42" i="8"/>
  <c r="N43" i="8"/>
  <c r="P43" i="8"/>
  <c r="Q43" i="8"/>
  <c r="N44" i="8"/>
  <c r="P44" i="8"/>
  <c r="Q44" i="8"/>
  <c r="N45" i="8"/>
  <c r="P45" i="8"/>
  <c r="Q45" i="8"/>
  <c r="N46" i="8"/>
  <c r="P46" i="8"/>
  <c r="Q46" i="8"/>
  <c r="N47" i="8"/>
  <c r="P47" i="8"/>
  <c r="Q47" i="8"/>
  <c r="N48" i="8"/>
  <c r="P48" i="8"/>
  <c r="Q48" i="8"/>
  <c r="N49" i="8"/>
  <c r="P49" i="8"/>
  <c r="Q49" i="8"/>
  <c r="N50" i="8"/>
  <c r="P50" i="8"/>
  <c r="Q50" i="8"/>
  <c r="N51" i="8"/>
  <c r="P51" i="8"/>
  <c r="Q51" i="8"/>
  <c r="N52" i="8"/>
  <c r="P52" i="8"/>
  <c r="Q52" i="8"/>
  <c r="N53" i="8"/>
  <c r="P53" i="8"/>
  <c r="Q53" i="8"/>
  <c r="N54" i="8"/>
  <c r="P54" i="8"/>
  <c r="Q54" i="8"/>
  <c r="N55" i="8"/>
  <c r="P55" i="8"/>
  <c r="Q55" i="8"/>
  <c r="N56" i="8"/>
  <c r="P56" i="8"/>
  <c r="Q56" i="8"/>
  <c r="N57" i="8"/>
  <c r="P57" i="8"/>
  <c r="Q57" i="8"/>
  <c r="N58" i="8"/>
  <c r="P58" i="8"/>
  <c r="Q58" i="8"/>
  <c r="N59" i="8"/>
  <c r="P59" i="8"/>
  <c r="Q59" i="8"/>
  <c r="N60" i="8"/>
  <c r="P60" i="8"/>
  <c r="Q60" i="8"/>
  <c r="N61" i="8"/>
  <c r="P61" i="8"/>
  <c r="Q61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A20" i="6"/>
  <c r="A21" i="6"/>
  <c r="A22" i="6"/>
  <c r="A19" i="6"/>
  <c r="F19" i="6"/>
  <c r="F20" i="6"/>
  <c r="F21" i="6"/>
  <c r="F22" i="6"/>
  <c r="F18" i="6"/>
  <c r="E19" i="6"/>
  <c r="E20" i="6"/>
  <c r="E21" i="6"/>
  <c r="E22" i="6"/>
  <c r="E18" i="6"/>
  <c r="D19" i="6"/>
  <c r="D20" i="6"/>
  <c r="D21" i="6"/>
  <c r="D22" i="6"/>
  <c r="D18" i="6"/>
  <c r="G19" i="6"/>
  <c r="G20" i="6"/>
  <c r="G21" i="6"/>
  <c r="G22" i="6"/>
  <c r="F23" i="6"/>
  <c r="G23" i="6"/>
  <c r="G18" i="6"/>
  <c r="E23" i="6"/>
  <c r="D23" i="6"/>
  <c r="C19" i="6"/>
  <c r="C20" i="6"/>
  <c r="C21" i="6"/>
  <c r="C22" i="6"/>
  <c r="C23" i="6"/>
  <c r="C18" i="6"/>
  <c r="A23" i="6"/>
  <c r="B5" i="3"/>
  <c r="B8" i="3"/>
  <c r="B12" i="3"/>
  <c r="C12" i="3"/>
  <c r="S13" i="3"/>
  <c r="T13" i="3"/>
  <c r="U13" i="3"/>
  <c r="C14" i="3"/>
  <c r="S14" i="3"/>
  <c r="T14" i="3"/>
  <c r="U14" i="3"/>
  <c r="B15" i="3"/>
  <c r="C15" i="3"/>
  <c r="S15" i="3"/>
  <c r="T15" i="3"/>
  <c r="U15" i="3"/>
  <c r="S16" i="3"/>
  <c r="T16" i="3"/>
  <c r="U16" i="3"/>
  <c r="V16" i="3"/>
  <c r="C19" i="3"/>
  <c r="B20" i="3"/>
  <c r="C20" i="3"/>
  <c r="C24" i="3"/>
  <c r="C25" i="3"/>
  <c r="B26" i="3"/>
  <c r="C26" i="3"/>
  <c r="P26" i="3"/>
  <c r="B27" i="3"/>
  <c r="C27" i="3"/>
  <c r="C28" i="3"/>
  <c r="B29" i="3"/>
  <c r="C29" i="3"/>
  <c r="B30" i="3"/>
  <c r="C30" i="3"/>
  <c r="B33" i="3"/>
  <c r="C33" i="3"/>
  <c r="B34" i="3"/>
  <c r="C34" i="3"/>
  <c r="B36" i="3"/>
  <c r="C36" i="3"/>
  <c r="B37" i="3"/>
  <c r="C37" i="3"/>
</calcChain>
</file>

<file path=xl/sharedStrings.xml><?xml version="1.0" encoding="utf-8"?>
<sst xmlns="http://schemas.openxmlformats.org/spreadsheetml/2006/main" count="782" uniqueCount="142">
  <si>
    <t>NF T 72-180 (spectre 5…)</t>
  </si>
  <si>
    <t>NF T 72-190 (spectre 5…)</t>
  </si>
  <si>
    <t>1988_08</t>
  </si>
  <si>
    <t>(surfaces)</t>
  </si>
  <si>
    <t>NF T 72-201</t>
  </si>
  <si>
    <t>1987_09</t>
  </si>
  <si>
    <t>virucide HIV en présence de sang</t>
  </si>
  <si>
    <t>15 min (mini)</t>
  </si>
  <si>
    <t>NF T 72-231</t>
  </si>
  <si>
    <t>75°C</t>
  </si>
  <si>
    <t>Domaine</t>
  </si>
  <si>
    <t>général</t>
  </si>
  <si>
    <t>général = alimentaire, domestique, collectivités, industriel</t>
  </si>
  <si>
    <t>général / médical</t>
  </si>
  <si>
    <t>médical</t>
  </si>
  <si>
    <t>étude Institut Pasteur</t>
  </si>
  <si>
    <t>1985_</t>
  </si>
  <si>
    <t>instruments chirurgicaux</t>
  </si>
  <si>
    <t>EN 13727</t>
  </si>
  <si>
    <t>2004_07</t>
  </si>
  <si>
    <t>EN 13624</t>
  </si>
  <si>
    <t>2004_04</t>
  </si>
  <si>
    <t>mL</t>
  </si>
  <si>
    <t>/L</t>
  </si>
  <si>
    <t>tempé-rature</t>
  </si>
  <si>
    <t>degré chlorométrique :</t>
  </si>
  <si>
    <t>%ca</t>
  </si>
  <si>
    <t>Solution diluée</t>
  </si>
  <si>
    <t>Concentration initiale</t>
  </si>
  <si>
    <t>Concentration finale</t>
  </si>
  <si>
    <t>masse volumique i</t>
  </si>
  <si>
    <t>masse volumique f</t>
  </si>
  <si>
    <t>volume de solution à préparer (L)</t>
  </si>
  <si>
    <t>volume à prélever (L)</t>
  </si>
  <si>
    <t>volume d'eau à ajouter (L)</t>
  </si>
  <si>
    <t>préparer une solution à x%</t>
  </si>
  <si>
    <t>sans tenir compte des masses volumiques :</t>
  </si>
  <si>
    <t>différence</t>
  </si>
  <si>
    <t>en %</t>
  </si>
  <si>
    <t>Solutions concentrées (de 0,32°chl - 0,1% à 36,6°chl – 10%)</t>
  </si>
  <si>
    <t xml:space="preserve">en % chlore actif : </t>
  </si>
  <si>
    <t>= degré chlorométrique :</t>
  </si>
  <si>
    <t>= en % chlore actif :</t>
  </si>
  <si>
    <t xml:space="preserve">= en % chlore actif : </t>
  </si>
  <si>
    <t>DENSITÉ (13%)</t>
  </si>
  <si>
    <t>COEF POLYNOME</t>
  </si>
  <si>
    <t>EAU DE JAVEL À 13 %</t>
  </si>
  <si>
    <t>EAU DE JAVEL À 24%</t>
  </si>
  <si>
    <t>DENSITÉS DES SOLUTIONS DE JAVEL</t>
  </si>
  <si>
    <t>la feuille est protégée SANS MOT DE PASSE pour éviter l'effacement des formules. Pour modifier il faut OUTILS &gt; Ôter la protection de la feuille.</t>
  </si>
  <si>
    <t>Outls annexes</t>
  </si>
  <si>
    <t>densité ou masse volumique à 20°C</t>
  </si>
  <si>
    <r>
      <t>kg.dm</t>
    </r>
    <r>
      <rPr>
        <vertAlign val="superscript"/>
        <sz val="16"/>
        <rFont val="Arial Black"/>
        <family val="2"/>
      </rPr>
      <t>-3</t>
    </r>
  </si>
  <si>
    <t>CALCULATRICE À EAU DE JAVEL…</t>
  </si>
  <si>
    <r>
      <t>·</t>
    </r>
    <r>
      <rPr>
        <b/>
        <sz val="16"/>
        <color indexed="10"/>
        <rFont val="Arial Black"/>
        <family val="2"/>
      </rPr>
      <t>à partir d'une solution à 13%</t>
    </r>
  </si>
  <si>
    <r>
      <t>·</t>
    </r>
    <r>
      <rPr>
        <b/>
        <sz val="16"/>
        <color indexed="10"/>
        <rFont val="Arial Black"/>
        <family val="2"/>
      </rPr>
      <t>à partir d'une solution à 24%</t>
    </r>
  </si>
  <si>
    <t>TABLEAU DE LA CHAMBRE SYNDICALE</t>
  </si>
  <si>
    <t>coeeficients des polynnomes</t>
  </si>
  <si>
    <t>COEFFICIENTS DU POLYNOME</t>
  </si>
  <si>
    <t>Y</t>
  </si>
  <si>
    <t>X</t>
  </si>
  <si>
    <t>X3</t>
  </si>
  <si>
    <t>X2</t>
  </si>
  <si>
    <t>-</t>
  </si>
  <si>
    <t>NORMAL</t>
  </si>
  <si>
    <t xml:space="preserve">°CHL = </t>
  </si>
  <si>
    <t>F(CHL%)</t>
  </si>
  <si>
    <t>CONCENTRÉ</t>
  </si>
  <si>
    <t>°chlorométri-ques</t>
  </si>
  <si>
    <t>molaire</t>
  </si>
  <si>
    <t>massique dichlore</t>
  </si>
  <si>
    <t>massique hypochlorite</t>
  </si>
  <si>
    <t>massique hypo- chlorite de Na</t>
  </si>
  <si>
    <t>masse de dichlore pour 100 g</t>
  </si>
  <si>
    <t>°chloromé-triques</t>
  </si>
  <si>
    <r>
      <t>mmol.dm</t>
    </r>
    <r>
      <rPr>
        <vertAlign val="superscript"/>
        <sz val="12"/>
        <rFont val="Arial Narrow"/>
        <family val="2"/>
      </rPr>
      <t>-3</t>
    </r>
    <r>
      <rPr>
        <sz val="12"/>
        <rFont val="Arial Narrow"/>
        <family val="2"/>
      </rPr>
      <t xml:space="preserve"> de ClO</t>
    </r>
    <r>
      <rPr>
        <vertAlign val="superscript"/>
        <sz val="12"/>
        <rFont val="Arial Narrow"/>
        <family val="2"/>
      </rPr>
      <t>-</t>
    </r>
  </si>
  <si>
    <r>
      <t>g.dm</t>
    </r>
    <r>
      <rPr>
        <vertAlign val="superscript"/>
        <sz val="12"/>
        <rFont val="Arial Narrow"/>
        <family val="2"/>
      </rPr>
      <t>-3</t>
    </r>
    <r>
      <rPr>
        <sz val="12"/>
        <rFont val="Arial Narrow"/>
        <family val="2"/>
      </rPr>
      <t xml:space="preserve"> en Cl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(M =70,9 g.mol</t>
    </r>
    <r>
      <rPr>
        <vertAlign val="superscript"/>
        <sz val="12"/>
        <rFont val="Arial Narrow"/>
        <family val="2"/>
      </rPr>
      <t>-1</t>
    </r>
    <r>
      <rPr>
        <sz val="12"/>
        <rFont val="Arial Narrow"/>
        <family val="2"/>
      </rPr>
      <t>)</t>
    </r>
  </si>
  <si>
    <r>
      <t>g.dm</t>
    </r>
    <r>
      <rPr>
        <vertAlign val="superscript"/>
        <sz val="12"/>
        <rFont val="Arial Narrow"/>
        <family val="2"/>
      </rPr>
      <t>-3</t>
    </r>
    <r>
      <rPr>
        <sz val="12"/>
        <rFont val="Arial Narrow"/>
        <family val="2"/>
      </rPr>
      <t xml:space="preserve"> en ClO</t>
    </r>
    <r>
      <rPr>
        <vertAlign val="superscript"/>
        <sz val="12"/>
        <rFont val="Arial Narrow"/>
        <family val="2"/>
      </rPr>
      <t>-</t>
    </r>
    <r>
      <rPr>
        <sz val="12"/>
        <rFont val="Arial Narrow"/>
        <family val="2"/>
      </rPr>
      <t xml:space="preserve"> (M =51,5 g.mol</t>
    </r>
    <r>
      <rPr>
        <vertAlign val="superscript"/>
        <sz val="12"/>
        <rFont val="Arial Narrow"/>
        <family val="2"/>
      </rPr>
      <t>-1</t>
    </r>
    <r>
      <rPr>
        <sz val="12"/>
        <rFont val="Arial Narrow"/>
        <family val="2"/>
      </rPr>
      <t>)</t>
    </r>
  </si>
  <si>
    <r>
      <t>g.dm</t>
    </r>
    <r>
      <rPr>
        <vertAlign val="superscript"/>
        <sz val="12"/>
        <rFont val="Arial Narrow"/>
        <family val="2"/>
      </rPr>
      <t>-3</t>
    </r>
    <r>
      <rPr>
        <sz val="12"/>
        <rFont val="Arial Narrow"/>
        <family val="2"/>
      </rPr>
      <t xml:space="preserve"> en Na</t>
    </r>
    <r>
      <rPr>
        <vertAlign val="superscript"/>
        <sz val="12"/>
        <rFont val="Arial Narrow"/>
        <family val="2"/>
      </rPr>
      <t>+</t>
    </r>
    <r>
      <rPr>
        <sz val="12"/>
        <rFont val="Arial Narrow"/>
        <family val="2"/>
      </rPr>
      <t>,ClO</t>
    </r>
    <r>
      <rPr>
        <vertAlign val="superscript"/>
        <sz val="12"/>
        <rFont val="Arial Narrow"/>
        <family val="2"/>
      </rPr>
      <t>-</t>
    </r>
    <r>
      <rPr>
        <sz val="12"/>
        <rFont val="Arial Narrow"/>
        <family val="2"/>
      </rPr>
      <t xml:space="preserve"> (M = 74,4 g.mol</t>
    </r>
    <r>
      <rPr>
        <vertAlign val="superscript"/>
        <sz val="12"/>
        <rFont val="Arial Narrow"/>
        <family val="2"/>
      </rPr>
      <t>-1</t>
    </r>
    <r>
      <rPr>
        <sz val="12"/>
        <rFont val="Arial Narrow"/>
        <family val="2"/>
      </rPr>
      <t>)</t>
    </r>
  </si>
  <si>
    <r>
      <t>% de chlore actif (</t>
    </r>
    <r>
      <rPr>
        <sz val="10"/>
        <rFont val="Arial Narrow"/>
        <family val="2"/>
      </rPr>
      <t>SOLUTION DILUÉE</t>
    </r>
    <r>
      <rPr>
        <sz val="12"/>
        <rFont val="Arial Narrow"/>
        <family val="2"/>
      </rPr>
      <t>)</t>
    </r>
  </si>
  <si>
    <t>VERSION ANCIENNE</t>
  </si>
  <si>
    <t>hypochlorite de sodium à 24% de c.a.</t>
  </si>
  <si>
    <t>Hypochlorite de sodium à 13% de c.a.</t>
  </si>
  <si>
    <t>% NaClO</t>
  </si>
  <si>
    <t>densité moyenne</t>
  </si>
  <si>
    <t>degré chlorométrique</t>
  </si>
  <si>
    <t>% chlore actif</t>
  </si>
  <si>
    <t>quantité de chlore actif en g/litre</t>
  </si>
  <si>
    <t>°chl</t>
  </si>
  <si>
    <t>g/L</t>
  </si>
  <si>
    <t>Normes</t>
  </si>
  <si>
    <t>Date</t>
  </si>
  <si>
    <t>Conditions d'essai</t>
  </si>
  <si>
    <t>C en % de chlore actif</t>
  </si>
  <si>
    <t>quantité d'eau de javel à 2,6% par L</t>
  </si>
  <si>
    <t>EN 1040</t>
  </si>
  <si>
    <t>EN 1276</t>
  </si>
  <si>
    <t>1997_04</t>
  </si>
  <si>
    <t>2001_11</t>
  </si>
  <si>
    <t>EN 13697 essai de surface</t>
  </si>
  <si>
    <t>durée</t>
  </si>
  <si>
    <t>5 min</t>
  </si>
  <si>
    <t>20°C</t>
  </si>
  <si>
    <t>ambiante</t>
  </si>
  <si>
    <t>propreté</t>
  </si>
  <si>
    <t>saleté</t>
  </si>
  <si>
    <t>15 min</t>
  </si>
  <si>
    <t>BACTÉRICIDE</t>
  </si>
  <si>
    <t>SPORICIDE</t>
  </si>
  <si>
    <t>EN 13704</t>
  </si>
  <si>
    <t>2002_04</t>
  </si>
  <si>
    <t>60 min</t>
  </si>
  <si>
    <t>FONGICIDE</t>
  </si>
  <si>
    <t>EN 1275</t>
  </si>
  <si>
    <t>1997_06</t>
  </si>
  <si>
    <t>1997_10</t>
  </si>
  <si>
    <t>EN 1650</t>
  </si>
  <si>
    <t>1998_05</t>
  </si>
  <si>
    <t>VIRUCIDE</t>
  </si>
  <si>
    <t>NF T 72-180</t>
  </si>
  <si>
    <t>1986_03</t>
  </si>
  <si>
    <t>1987_11</t>
  </si>
  <si>
    <t>concentration en quantité de matière</t>
  </si>
  <si>
    <t>concentration en masse de dichlore</t>
  </si>
  <si>
    <t>concentration en masse d'hypochlorite</t>
  </si>
  <si>
    <t>fraction massique  de dichlore 
en g par kg</t>
  </si>
  <si>
    <r>
      <t>g/kg de chlore actif (</t>
    </r>
    <r>
      <rPr>
        <sz val="10"/>
        <rFont val="Arial Narrow"/>
        <family val="2"/>
      </rPr>
      <t>SOLUTION DILUÉE</t>
    </r>
    <r>
      <rPr>
        <sz val="12"/>
        <rFont val="Arial Narrow"/>
        <family val="2"/>
      </rPr>
      <t>)</t>
    </r>
  </si>
  <si>
    <r>
      <t>mmol.dm</t>
    </r>
    <r>
      <rPr>
        <vertAlign val="superscript"/>
        <sz val="12"/>
        <rFont val="Arial Narrow"/>
        <family val="2"/>
      </rPr>
      <t>-3</t>
    </r>
    <r>
      <rPr>
        <sz val="12"/>
        <rFont val="Arial Narrow"/>
        <family val="2"/>
      </rPr>
      <t xml:space="preserve"> de ClO</t>
    </r>
    <r>
      <rPr>
        <vertAlign val="superscript"/>
        <sz val="12"/>
        <rFont val="Arial Narrow"/>
        <family val="2"/>
      </rPr>
      <t xml:space="preserve">- </t>
    </r>
    <r>
      <rPr>
        <sz val="12"/>
        <rFont val="Arial Narrow"/>
        <family val="2"/>
      </rPr>
      <t>ou de Cl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 </t>
    </r>
    <r>
      <rPr>
        <vertAlign val="superscript"/>
        <sz val="12"/>
        <rFont val="Arial Narrow"/>
        <family val="2"/>
      </rPr>
      <t xml:space="preserve"> </t>
    </r>
  </si>
  <si>
    <r>
      <t>g.dm</t>
    </r>
    <r>
      <rPr>
        <vertAlign val="superscript"/>
        <sz val="12"/>
        <rFont val="Arial Narrow"/>
        <family val="2"/>
      </rPr>
      <t>-3</t>
    </r>
    <r>
      <rPr>
        <sz val="12"/>
        <rFont val="Arial Narrow"/>
        <family val="2"/>
      </rPr>
      <t xml:space="preserve"> en Cl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
(M =70,9 g.mol</t>
    </r>
    <r>
      <rPr>
        <vertAlign val="superscript"/>
        <sz val="12"/>
        <rFont val="Arial Narrow"/>
        <family val="2"/>
      </rPr>
      <t>-1</t>
    </r>
    <r>
      <rPr>
        <sz val="12"/>
        <rFont val="Arial Narrow"/>
        <family val="2"/>
      </rPr>
      <t>)</t>
    </r>
  </si>
  <si>
    <r>
      <t>g.dm</t>
    </r>
    <r>
      <rPr>
        <vertAlign val="superscript"/>
        <sz val="12"/>
        <rFont val="Arial Narrow"/>
        <family val="2"/>
      </rPr>
      <t>-3</t>
    </r>
    <r>
      <rPr>
        <sz val="12"/>
        <rFont val="Arial Narrow"/>
        <family val="2"/>
      </rPr>
      <t xml:space="preserve"> en ClO</t>
    </r>
    <r>
      <rPr>
        <vertAlign val="superscript"/>
        <sz val="12"/>
        <rFont val="Arial Narrow"/>
        <family val="2"/>
      </rPr>
      <t>-</t>
    </r>
    <r>
      <rPr>
        <sz val="12"/>
        <rFont val="Arial Narrow"/>
        <family val="2"/>
      </rPr>
      <t xml:space="preserve"> 
(M =51,5 g.mol</t>
    </r>
    <r>
      <rPr>
        <vertAlign val="superscript"/>
        <sz val="12"/>
        <rFont val="Arial Narrow"/>
        <family val="2"/>
      </rPr>
      <t>-1</t>
    </r>
    <r>
      <rPr>
        <sz val="12"/>
        <rFont val="Arial Narrow"/>
        <family val="2"/>
      </rPr>
      <t>)</t>
    </r>
  </si>
  <si>
    <t>fraction massique  de dichlore 
exprimée en %</t>
  </si>
  <si>
    <t>concentration en masse d'hypo- chlorite de Na</t>
  </si>
  <si>
    <t>DÉTERMINATION DE LA MASSE VOLUMIQUE (DENSITÉ)</t>
  </si>
  <si>
    <t>COEFFICIENTS</t>
  </si>
  <si>
    <t>À13%</t>
  </si>
  <si>
    <t>À24%</t>
  </si>
  <si>
    <t>écarts relatifs</t>
  </si>
  <si>
    <t>(en fonction du % de chlore actif)</t>
  </si>
  <si>
    <t>DÉTERMINATION °chl = f(%ca)</t>
  </si>
  <si>
    <r>
      <t>·</t>
    </r>
    <r>
      <rPr>
        <b/>
        <sz val="16"/>
        <color indexed="10"/>
        <rFont val="Arial Black"/>
        <family val="2"/>
      </rPr>
      <t>à partir d'une solution à 13 %</t>
    </r>
  </si>
  <si>
    <r>
      <t>·</t>
    </r>
    <r>
      <rPr>
        <b/>
        <sz val="16"/>
        <color indexed="10"/>
        <rFont val="Arial Black"/>
        <family val="2"/>
      </rPr>
      <t>à partir d'une solution à 24 %</t>
    </r>
  </si>
  <si>
    <r>
      <t>·</t>
    </r>
    <r>
      <rPr>
        <b/>
        <sz val="16"/>
        <color indexed="10"/>
        <rFont val="Arial Black"/>
        <family val="2"/>
      </rPr>
      <t>à partir d'une solution à 24 %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</si>
</sst>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0"/>
    <numFmt numFmtId="166" formatCode="0.0"/>
    <numFmt numFmtId="167" formatCode="0.0%"/>
    <numFmt numFmtId="168" formatCode="0.000%"/>
    <numFmt numFmtId="169" formatCode="0.0000%"/>
    <numFmt numFmtId="170" formatCode="0.000E+00"/>
  </numFmts>
  <fonts count="21">
    <font>
      <sz val="12"/>
      <name val="Arial Narrow"/>
    </font>
    <font>
      <sz val="12"/>
      <name val="Arial Narrow"/>
      <family val="2"/>
    </font>
    <font>
      <b/>
      <sz val="11"/>
      <color indexed="9"/>
      <name val="OfficinaSans-Bold"/>
      <family val="2"/>
    </font>
    <font>
      <sz val="9"/>
      <name val="Arial Narrow"/>
      <family val="2"/>
    </font>
    <font>
      <b/>
      <sz val="9"/>
      <color indexed="63"/>
      <name val="Arial Narrow"/>
      <family val="2"/>
    </font>
    <font>
      <sz val="9"/>
      <color indexed="63"/>
      <name val="Arial Narrow"/>
      <family val="2"/>
    </font>
    <font>
      <b/>
      <sz val="10"/>
      <color indexed="6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9"/>
      <color indexed="63"/>
      <name val="Arial Black"/>
      <family val="2"/>
    </font>
    <font>
      <b/>
      <sz val="12"/>
      <color indexed="63"/>
      <name val="Arial Narrow"/>
      <family val="2"/>
    </font>
    <font>
      <sz val="9"/>
      <name val="Arial"/>
      <family val="2"/>
    </font>
    <font>
      <sz val="16"/>
      <color indexed="61"/>
      <name val="Arial Black"/>
      <family val="2"/>
    </font>
    <font>
      <sz val="16"/>
      <name val="Arial Black"/>
      <family val="2"/>
    </font>
    <font>
      <b/>
      <sz val="16"/>
      <color indexed="10"/>
      <name val="Arial Black"/>
      <family val="2"/>
    </font>
    <font>
      <sz val="16"/>
      <name val="Arial Narrow"/>
      <family val="2"/>
    </font>
    <font>
      <sz val="8"/>
      <name val="Arial Narrow"/>
      <family val="2"/>
    </font>
    <font>
      <vertAlign val="superscript"/>
      <sz val="12"/>
      <name val="Arial Narrow"/>
      <family val="2"/>
    </font>
    <font>
      <vertAlign val="subscript"/>
      <sz val="12"/>
      <name val="Arial Narrow"/>
      <family val="2"/>
    </font>
    <font>
      <vertAlign val="superscript"/>
      <sz val="16"/>
      <name val="Arial Black"/>
      <family val="2"/>
    </font>
    <font>
      <sz val="2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2" fontId="5" fillId="2" borderId="1" xfId="0" applyNumberFormat="1" applyFont="1" applyFill="1" applyBorder="1"/>
    <xf numFmtId="2" fontId="4" fillId="2" borderId="1" xfId="0" applyNumberFormat="1" applyFont="1" applyFill="1" applyBorder="1"/>
    <xf numFmtId="0" fontId="3" fillId="0" borderId="1" xfId="0" applyFont="1" applyBorder="1"/>
    <xf numFmtId="2" fontId="5" fillId="2" borderId="2" xfId="0" applyNumberFormat="1" applyFont="1" applyFill="1" applyBorder="1"/>
    <xf numFmtId="2" fontId="4" fillId="2" borderId="2" xfId="0" applyNumberFormat="1" applyFont="1" applyFill="1" applyBorder="1"/>
    <xf numFmtId="164" fontId="5" fillId="2" borderId="3" xfId="0" applyNumberFormat="1" applyFont="1" applyFill="1" applyBorder="1"/>
    <xf numFmtId="0" fontId="3" fillId="0" borderId="4" xfId="0" applyFont="1" applyBorder="1"/>
    <xf numFmtId="164" fontId="4" fillId="2" borderId="3" xfId="0" applyNumberFormat="1" applyFont="1" applyFill="1" applyBorder="1"/>
    <xf numFmtId="164" fontId="5" fillId="2" borderId="5" xfId="0" applyNumberFormat="1" applyFont="1" applyFill="1" applyBorder="1"/>
    <xf numFmtId="2" fontId="5" fillId="2" borderId="6" xfId="0" applyNumberFormat="1" applyFont="1" applyFill="1" applyBorder="1"/>
    <xf numFmtId="0" fontId="3" fillId="0" borderId="6" xfId="0" applyFont="1" applyBorder="1"/>
    <xf numFmtId="0" fontId="3" fillId="0" borderId="7" xfId="0" applyFont="1" applyBorder="1"/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2" fontId="5" fillId="2" borderId="10" xfId="0" applyNumberFormat="1" applyFont="1" applyFill="1" applyBorder="1"/>
    <xf numFmtId="164" fontId="5" fillId="2" borderId="11" xfId="0" applyNumberFormat="1" applyFont="1" applyFill="1" applyBorder="1"/>
    <xf numFmtId="2" fontId="5" fillId="2" borderId="12" xfId="0" applyNumberFormat="1" applyFont="1" applyFill="1" applyBorder="1"/>
    <xf numFmtId="0" fontId="3" fillId="0" borderId="12" xfId="0" applyFont="1" applyBorder="1"/>
    <xf numFmtId="0" fontId="3" fillId="0" borderId="13" xfId="0" applyFont="1" applyBorder="1"/>
    <xf numFmtId="1" fontId="9" fillId="3" borderId="8" xfId="0" applyNumberFormat="1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/>
    </xf>
    <xf numFmtId="166" fontId="5" fillId="2" borderId="11" xfId="0" applyNumberFormat="1" applyFont="1" applyFill="1" applyBorder="1"/>
    <xf numFmtId="166" fontId="5" fillId="2" borderId="3" xfId="0" applyNumberFormat="1" applyFont="1" applyFill="1" applyBorder="1"/>
    <xf numFmtId="166" fontId="4" fillId="2" borderId="3" xfId="0" applyNumberFormat="1" applyFont="1" applyFill="1" applyBorder="1"/>
    <xf numFmtId="166" fontId="5" fillId="2" borderId="5" xfId="0" applyNumberFormat="1" applyFont="1" applyFill="1" applyBorder="1"/>
    <xf numFmtId="2" fontId="5" fillId="2" borderId="14" xfId="0" applyNumberFormat="1" applyFont="1" applyFill="1" applyBorder="1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169" fontId="0" fillId="2" borderId="1" xfId="0" applyNumberFormat="1" applyFill="1" applyBorder="1" applyAlignment="1">
      <alignment vertical="center"/>
    </xf>
    <xf numFmtId="166" fontId="0" fillId="2" borderId="10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0" xfId="0" applyAlignment="1">
      <alignment vertical="center"/>
    </xf>
    <xf numFmtId="166" fontId="0" fillId="2" borderId="2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9" fontId="0" fillId="5" borderId="1" xfId="0" applyNumberFormat="1" applyFill="1" applyBorder="1" applyAlignment="1">
      <alignment vertical="center"/>
    </xf>
    <xf numFmtId="166" fontId="0" fillId="5" borderId="2" xfId="0" applyNumberFormat="1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9" fontId="0" fillId="3" borderId="1" xfId="0" applyNumberFormat="1" applyFill="1" applyBorder="1" applyAlignment="1">
      <alignment vertical="center"/>
    </xf>
    <xf numFmtId="166" fontId="0" fillId="3" borderId="2" xfId="0" applyNumberFormat="1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9" fontId="0" fillId="4" borderId="1" xfId="0" applyNumberFormat="1" applyFill="1" applyBorder="1" applyAlignment="1">
      <alignment vertical="center"/>
    </xf>
    <xf numFmtId="166" fontId="0" fillId="4" borderId="2" xfId="0" applyNumberFormat="1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6" borderId="17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1" fillId="0" borderId="0" xfId="0" applyFont="1" applyAlignment="1">
      <alignment horizontal="justify"/>
    </xf>
    <xf numFmtId="0" fontId="12" fillId="2" borderId="1" xfId="0" applyFont="1" applyFill="1" applyBorder="1" applyAlignment="1">
      <alignment horizontal="justify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Protection="1">
      <protection locked="0"/>
    </xf>
    <xf numFmtId="2" fontId="13" fillId="0" borderId="1" xfId="0" applyNumberFormat="1" applyFont="1" applyBorder="1" applyProtection="1">
      <protection locked="0"/>
    </xf>
    <xf numFmtId="0" fontId="13" fillId="3" borderId="1" xfId="0" applyFont="1" applyFill="1" applyBorder="1"/>
    <xf numFmtId="2" fontId="13" fillId="3" borderId="1" xfId="0" applyNumberFormat="1" applyFont="1" applyFill="1" applyBorder="1"/>
    <xf numFmtId="0" fontId="3" fillId="3" borderId="0" xfId="0" applyFont="1" applyFill="1"/>
    <xf numFmtId="0" fontId="0" fillId="3" borderId="0" xfId="0" applyFill="1"/>
    <xf numFmtId="0" fontId="3" fillId="0" borderId="10" xfId="0" applyFont="1" applyBorder="1"/>
    <xf numFmtId="0" fontId="3" fillId="0" borderId="2" xfId="0" applyFont="1" applyBorder="1"/>
    <xf numFmtId="0" fontId="3" fillId="0" borderId="14" xfId="0" applyFont="1" applyBorder="1"/>
    <xf numFmtId="0" fontId="15" fillId="7" borderId="1" xfId="0" applyFont="1" applyFill="1" applyBorder="1"/>
    <xf numFmtId="0" fontId="15" fillId="2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17" xfId="0" applyFill="1" applyBorder="1"/>
    <xf numFmtId="0" fontId="0" fillId="0" borderId="1" xfId="0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2" borderId="12" xfId="0" applyFill="1" applyBorder="1"/>
    <xf numFmtId="11" fontId="0" fillId="6" borderId="1" xfId="0" applyNumberFormat="1" applyFill="1" applyBorder="1"/>
    <xf numFmtId="0" fontId="0" fillId="7" borderId="17" xfId="0" applyFill="1" applyBorder="1"/>
    <xf numFmtId="11" fontId="0" fillId="3" borderId="1" xfId="0" applyNumberFormat="1" applyFill="1" applyBorder="1"/>
    <xf numFmtId="0" fontId="0" fillId="3" borderId="1" xfId="0" applyFill="1" applyBorder="1"/>
    <xf numFmtId="0" fontId="0" fillId="7" borderId="12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justify" wrapText="1"/>
    </xf>
    <xf numFmtId="0" fontId="1" fillId="4" borderId="19" xfId="0" applyFont="1" applyFill="1" applyBorder="1" applyAlignment="1">
      <alignment horizontal="justify" wrapText="1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justify" wrapText="1"/>
    </xf>
    <xf numFmtId="165" fontId="1" fillId="2" borderId="21" xfId="0" applyNumberFormat="1" applyFont="1" applyFill="1" applyBorder="1" applyAlignment="1">
      <alignment horizontal="right" wrapText="1"/>
    </xf>
    <xf numFmtId="165" fontId="1" fillId="2" borderId="22" xfId="0" applyNumberFormat="1" applyFont="1" applyFill="1" applyBorder="1" applyAlignment="1">
      <alignment horizontal="right" wrapText="1"/>
    </xf>
    <xf numFmtId="165" fontId="1" fillId="2" borderId="23" xfId="0" applyNumberFormat="1" applyFont="1" applyFill="1" applyBorder="1" applyAlignment="1">
      <alignment horizontal="right" wrapText="1"/>
    </xf>
    <xf numFmtId="165" fontId="1" fillId="2" borderId="24" xfId="0" applyNumberFormat="1" applyFont="1" applyFill="1" applyBorder="1" applyAlignment="1">
      <alignment horizontal="right" wrapText="1"/>
    </xf>
    <xf numFmtId="165" fontId="1" fillId="2" borderId="25" xfId="0" applyNumberFormat="1" applyFont="1" applyFill="1" applyBorder="1" applyAlignment="1">
      <alignment horizontal="right" wrapText="1"/>
    </xf>
    <xf numFmtId="165" fontId="1" fillId="2" borderId="26" xfId="0" applyNumberFormat="1" applyFont="1" applyFill="1" applyBorder="1" applyAlignment="1">
      <alignment horizontal="right" wrapText="1"/>
    </xf>
    <xf numFmtId="170" fontId="3" fillId="0" borderId="0" xfId="0" applyNumberFormat="1" applyFont="1"/>
    <xf numFmtId="11" fontId="3" fillId="2" borderId="1" xfId="0" applyNumberFormat="1" applyFont="1" applyFill="1" applyBorder="1"/>
    <xf numFmtId="0" fontId="3" fillId="2" borderId="1" xfId="0" applyFont="1" applyFill="1" applyBorder="1"/>
    <xf numFmtId="11" fontId="3" fillId="5" borderId="1" xfId="0" applyNumberFormat="1" applyFont="1" applyFill="1" applyBorder="1"/>
    <xf numFmtId="0" fontId="13" fillId="6" borderId="27" xfId="0" applyFont="1" applyFill="1" applyBorder="1" applyAlignment="1">
      <alignment vertical="center"/>
    </xf>
    <xf numFmtId="0" fontId="0" fillId="6" borderId="28" xfId="0" applyFill="1" applyBorder="1"/>
    <xf numFmtId="0" fontId="0" fillId="6" borderId="29" xfId="0" applyFill="1" applyBorder="1"/>
    <xf numFmtId="0" fontId="0" fillId="0" borderId="30" xfId="0" applyBorder="1" applyAlignment="1">
      <alignment vertical="center"/>
    </xf>
    <xf numFmtId="0" fontId="0" fillId="0" borderId="31" xfId="0" applyBorder="1"/>
    <xf numFmtId="0" fontId="13" fillId="0" borderId="0" xfId="0" applyFont="1"/>
    <xf numFmtId="0" fontId="13" fillId="3" borderId="3" xfId="0" applyFont="1" applyFill="1" applyBorder="1"/>
    <xf numFmtId="0" fontId="13" fillId="3" borderId="3" xfId="0" quotePrefix="1" applyFont="1" applyFill="1" applyBorder="1" applyAlignment="1">
      <alignment horizontal="right"/>
    </xf>
    <xf numFmtId="0" fontId="13" fillId="0" borderId="30" xfId="0" applyFont="1" applyBorder="1"/>
    <xf numFmtId="0" fontId="12" fillId="2" borderId="3" xfId="0" applyFont="1" applyFill="1" applyBorder="1" applyAlignment="1">
      <alignment horizontal="justify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3" fillId="3" borderId="3" xfId="0" applyFont="1" applyFill="1" applyBorder="1" applyAlignment="1">
      <alignment horizontal="right" vertical="center" wrapText="1"/>
    </xf>
    <xf numFmtId="164" fontId="13" fillId="3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0" xfId="0" applyFont="1" applyFill="1"/>
    <xf numFmtId="0" fontId="0" fillId="3" borderId="1" xfId="0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right" wrapText="1"/>
    </xf>
    <xf numFmtId="0" fontId="0" fillId="4" borderId="19" xfId="0" applyFill="1" applyBorder="1" applyAlignment="1">
      <alignment horizontal="right" wrapText="1"/>
    </xf>
    <xf numFmtId="164" fontId="0" fillId="0" borderId="0" xfId="0" applyNumberFormat="1"/>
    <xf numFmtId="0" fontId="0" fillId="3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right" wrapText="1"/>
    </xf>
    <xf numFmtId="2" fontId="1" fillId="2" borderId="42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right" wrapText="1"/>
    </xf>
    <xf numFmtId="0" fontId="0" fillId="3" borderId="2" xfId="0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right" wrapText="1"/>
    </xf>
    <xf numFmtId="164" fontId="1" fillId="2" borderId="44" xfId="0" applyNumberFormat="1" applyFont="1" applyFill="1" applyBorder="1" applyAlignment="1">
      <alignment horizontal="right" wrapText="1"/>
    </xf>
    <xf numFmtId="0" fontId="0" fillId="4" borderId="1" xfId="0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168" fontId="1" fillId="2" borderId="1" xfId="1" applyNumberFormat="1" applyFont="1" applyFill="1" applyBorder="1" applyAlignment="1">
      <alignment horizontal="right" wrapText="1"/>
    </xf>
    <xf numFmtId="0" fontId="1" fillId="0" borderId="0" xfId="0" applyFont="1"/>
    <xf numFmtId="0" fontId="20" fillId="8" borderId="0" xfId="0" applyFont="1" applyFill="1"/>
    <xf numFmtId="0" fontId="0" fillId="8" borderId="0" xfId="0" applyFill="1"/>
    <xf numFmtId="170" fontId="0" fillId="0" borderId="1" xfId="0" applyNumberFormat="1" applyBorder="1"/>
    <xf numFmtId="164" fontId="0" fillId="0" borderId="1" xfId="0" applyNumberFormat="1" applyBorder="1"/>
    <xf numFmtId="167" fontId="0" fillId="0" borderId="1" xfId="1" applyNumberFormat="1" applyFont="1" applyBorder="1"/>
    <xf numFmtId="170" fontId="0" fillId="0" borderId="17" xfId="0" applyNumberFormat="1" applyBorder="1"/>
    <xf numFmtId="0" fontId="1" fillId="0" borderId="1" xfId="0" applyFont="1" applyBorder="1"/>
    <xf numFmtId="0" fontId="1" fillId="0" borderId="2" xfId="0" applyFont="1" applyBorder="1"/>
    <xf numFmtId="0" fontId="0" fillId="0" borderId="16" xfId="0" applyBorder="1"/>
    <xf numFmtId="1" fontId="9" fillId="3" borderId="35" xfId="0" applyNumberFormat="1" applyFont="1" applyFill="1" applyBorder="1" applyAlignment="1">
      <alignment horizontal="center"/>
    </xf>
    <xf numFmtId="1" fontId="9" fillId="3" borderId="36" xfId="0" applyNumberFormat="1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9" fontId="7" fillId="0" borderId="35" xfId="1" applyFont="1" applyBorder="1" applyAlignment="1">
      <alignment horizont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-5.7552904540011593E-2"/>
                  <c:y val="2.5158241103651328E-2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'conversions %ca °chl'!$A$8:$A$61</c:f>
              <c:numCache>
                <c:formatCode>0.0</c:formatCode>
                <c:ptCount val="5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3.5</c:v>
                </c:pt>
                <c:pt idx="31">
                  <c:v>4.5</c:v>
                </c:pt>
                <c:pt idx="32">
                  <c:v>5</c:v>
                </c:pt>
                <c:pt idx="33">
                  <c:v>5.5</c:v>
                </c:pt>
                <c:pt idx="34">
                  <c:v>6</c:v>
                </c:pt>
                <c:pt idx="35">
                  <c:v>6.5</c:v>
                </c:pt>
                <c:pt idx="36">
                  <c:v>7</c:v>
                </c:pt>
                <c:pt idx="37">
                  <c:v>7.5</c:v>
                </c:pt>
                <c:pt idx="38">
                  <c:v>8</c:v>
                </c:pt>
                <c:pt idx="39">
                  <c:v>8.5</c:v>
                </c:pt>
                <c:pt idx="40">
                  <c:v>8.6</c:v>
                </c:pt>
                <c:pt idx="41">
                  <c:v>8.6999999999999993</c:v>
                </c:pt>
                <c:pt idx="42">
                  <c:v>8.9</c:v>
                </c:pt>
                <c:pt idx="43">
                  <c:v>9</c:v>
                </c:pt>
                <c:pt idx="44">
                  <c:v>9.1</c:v>
                </c:pt>
                <c:pt idx="45">
                  <c:v>9.1999999999999993</c:v>
                </c:pt>
                <c:pt idx="46">
                  <c:v>9.3000000000000007</c:v>
                </c:pt>
                <c:pt idx="47">
                  <c:v>9.4</c:v>
                </c:pt>
                <c:pt idx="48">
                  <c:v>9.5</c:v>
                </c:pt>
                <c:pt idx="49">
                  <c:v>9.6</c:v>
                </c:pt>
                <c:pt idx="50">
                  <c:v>9.6999999999999993</c:v>
                </c:pt>
                <c:pt idx="51">
                  <c:v>9.8000000000000007</c:v>
                </c:pt>
                <c:pt idx="52">
                  <c:v>9.9</c:v>
                </c:pt>
                <c:pt idx="53">
                  <c:v>10</c:v>
                </c:pt>
              </c:numCache>
            </c:numRef>
          </c:xVal>
          <c:yVal>
            <c:numRef>
              <c:f>'conversions %ca °chl'!$F$8:$F$61</c:f>
              <c:numCache>
                <c:formatCode>0.00</c:formatCode>
                <c:ptCount val="54"/>
                <c:pt idx="0">
                  <c:v>0.32</c:v>
                </c:pt>
                <c:pt idx="1">
                  <c:v>0.63</c:v>
                </c:pt>
                <c:pt idx="2">
                  <c:v>0.95</c:v>
                </c:pt>
                <c:pt idx="3">
                  <c:v>1.27</c:v>
                </c:pt>
                <c:pt idx="4">
                  <c:v>1.59</c:v>
                </c:pt>
                <c:pt idx="5">
                  <c:v>1.91</c:v>
                </c:pt>
                <c:pt idx="6">
                  <c:v>2.23</c:v>
                </c:pt>
                <c:pt idx="7">
                  <c:v>2.5499999999999998</c:v>
                </c:pt>
                <c:pt idx="8">
                  <c:v>2.87</c:v>
                </c:pt>
                <c:pt idx="9">
                  <c:v>3.2</c:v>
                </c:pt>
                <c:pt idx="10">
                  <c:v>3.52</c:v>
                </c:pt>
                <c:pt idx="11">
                  <c:v>3.85</c:v>
                </c:pt>
                <c:pt idx="12">
                  <c:v>4.18</c:v>
                </c:pt>
                <c:pt idx="13">
                  <c:v>4.5</c:v>
                </c:pt>
                <c:pt idx="14">
                  <c:v>4.83</c:v>
                </c:pt>
                <c:pt idx="15">
                  <c:v>5.16</c:v>
                </c:pt>
                <c:pt idx="16">
                  <c:v>5.49</c:v>
                </c:pt>
                <c:pt idx="17">
                  <c:v>5.82</c:v>
                </c:pt>
                <c:pt idx="18">
                  <c:v>6.15</c:v>
                </c:pt>
                <c:pt idx="19">
                  <c:v>6.49</c:v>
                </c:pt>
                <c:pt idx="20">
                  <c:v>6.82</c:v>
                </c:pt>
                <c:pt idx="21">
                  <c:v>7.16</c:v>
                </c:pt>
                <c:pt idx="22">
                  <c:v>7.49</c:v>
                </c:pt>
                <c:pt idx="23">
                  <c:v>7.83</c:v>
                </c:pt>
                <c:pt idx="24">
                  <c:v>8.17</c:v>
                </c:pt>
                <c:pt idx="25">
                  <c:v>8.51</c:v>
                </c:pt>
                <c:pt idx="26">
                  <c:v>8.84</c:v>
                </c:pt>
                <c:pt idx="27">
                  <c:v>9.19</c:v>
                </c:pt>
                <c:pt idx="28">
                  <c:v>9.5299999999999994</c:v>
                </c:pt>
                <c:pt idx="29">
                  <c:v>9.8699999999999992</c:v>
                </c:pt>
                <c:pt idx="30">
                  <c:v>11.6</c:v>
                </c:pt>
                <c:pt idx="31">
                  <c:v>15.13</c:v>
                </c:pt>
                <c:pt idx="32">
                  <c:v>16.93</c:v>
                </c:pt>
                <c:pt idx="33">
                  <c:v>18.77</c:v>
                </c:pt>
                <c:pt idx="34">
                  <c:v>20.62</c:v>
                </c:pt>
                <c:pt idx="35">
                  <c:v>22.51</c:v>
                </c:pt>
                <c:pt idx="36">
                  <c:v>24.43</c:v>
                </c:pt>
                <c:pt idx="37">
                  <c:v>26.37</c:v>
                </c:pt>
                <c:pt idx="38">
                  <c:v>28.35</c:v>
                </c:pt>
                <c:pt idx="39">
                  <c:v>30.35</c:v>
                </c:pt>
                <c:pt idx="40">
                  <c:v>30.76</c:v>
                </c:pt>
                <c:pt idx="41">
                  <c:v>31.16</c:v>
                </c:pt>
                <c:pt idx="42">
                  <c:v>31.98</c:v>
                </c:pt>
                <c:pt idx="43">
                  <c:v>32.39</c:v>
                </c:pt>
                <c:pt idx="44">
                  <c:v>32.799999999999997</c:v>
                </c:pt>
                <c:pt idx="45">
                  <c:v>33.21</c:v>
                </c:pt>
                <c:pt idx="46">
                  <c:v>33.630000000000003</c:v>
                </c:pt>
                <c:pt idx="47">
                  <c:v>34.04</c:v>
                </c:pt>
                <c:pt idx="48">
                  <c:v>34.46</c:v>
                </c:pt>
                <c:pt idx="49">
                  <c:v>34.880000000000003</c:v>
                </c:pt>
                <c:pt idx="50">
                  <c:v>35.299999999999997</c:v>
                </c:pt>
                <c:pt idx="51">
                  <c:v>35.72</c:v>
                </c:pt>
                <c:pt idx="52">
                  <c:v>36.14</c:v>
                </c:pt>
                <c:pt idx="53">
                  <c:v>36.56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B4-1044-9C5B-570837857AA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5410061368471123"/>
                  <c:y val="0.43970312217911622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'conversions %ca °chl'!$A$8:$A$61</c:f>
              <c:numCache>
                <c:formatCode>0.0</c:formatCode>
                <c:ptCount val="5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3.5</c:v>
                </c:pt>
                <c:pt idx="31">
                  <c:v>4.5</c:v>
                </c:pt>
                <c:pt idx="32">
                  <c:v>5</c:v>
                </c:pt>
                <c:pt idx="33">
                  <c:v>5.5</c:v>
                </c:pt>
                <c:pt idx="34">
                  <c:v>6</c:v>
                </c:pt>
                <c:pt idx="35">
                  <c:v>6.5</c:v>
                </c:pt>
                <c:pt idx="36">
                  <c:v>7</c:v>
                </c:pt>
                <c:pt idx="37">
                  <c:v>7.5</c:v>
                </c:pt>
                <c:pt idx="38">
                  <c:v>8</c:v>
                </c:pt>
                <c:pt idx="39">
                  <c:v>8.5</c:v>
                </c:pt>
                <c:pt idx="40">
                  <c:v>8.6</c:v>
                </c:pt>
                <c:pt idx="41">
                  <c:v>8.6999999999999993</c:v>
                </c:pt>
                <c:pt idx="42">
                  <c:v>8.9</c:v>
                </c:pt>
                <c:pt idx="43">
                  <c:v>9</c:v>
                </c:pt>
                <c:pt idx="44">
                  <c:v>9.1</c:v>
                </c:pt>
                <c:pt idx="45">
                  <c:v>9.1999999999999993</c:v>
                </c:pt>
                <c:pt idx="46">
                  <c:v>9.3000000000000007</c:v>
                </c:pt>
                <c:pt idx="47">
                  <c:v>9.4</c:v>
                </c:pt>
                <c:pt idx="48">
                  <c:v>9.5</c:v>
                </c:pt>
                <c:pt idx="49">
                  <c:v>9.6</c:v>
                </c:pt>
                <c:pt idx="50">
                  <c:v>9.6999999999999993</c:v>
                </c:pt>
                <c:pt idx="51">
                  <c:v>9.8000000000000007</c:v>
                </c:pt>
                <c:pt idx="52">
                  <c:v>9.9</c:v>
                </c:pt>
                <c:pt idx="53">
                  <c:v>10</c:v>
                </c:pt>
              </c:numCache>
            </c:numRef>
          </c:xVal>
          <c:yVal>
            <c:numRef>
              <c:f>'conversions %ca °chl'!$K$8:$K$61</c:f>
              <c:numCache>
                <c:formatCode>0.00</c:formatCode>
                <c:ptCount val="54"/>
                <c:pt idx="0">
                  <c:v>0.32</c:v>
                </c:pt>
                <c:pt idx="1">
                  <c:v>0.63</c:v>
                </c:pt>
                <c:pt idx="2">
                  <c:v>0.95</c:v>
                </c:pt>
                <c:pt idx="3">
                  <c:v>1.27</c:v>
                </c:pt>
                <c:pt idx="4">
                  <c:v>1.59</c:v>
                </c:pt>
                <c:pt idx="5">
                  <c:v>1.9</c:v>
                </c:pt>
                <c:pt idx="6">
                  <c:v>2.2200000000000002</c:v>
                </c:pt>
                <c:pt idx="7">
                  <c:v>2.5499999999999998</c:v>
                </c:pt>
                <c:pt idx="8">
                  <c:v>2.87</c:v>
                </c:pt>
                <c:pt idx="9">
                  <c:v>3.19</c:v>
                </c:pt>
                <c:pt idx="10">
                  <c:v>3.51</c:v>
                </c:pt>
                <c:pt idx="11">
                  <c:v>3.83</c:v>
                </c:pt>
                <c:pt idx="12">
                  <c:v>4.16</c:v>
                </c:pt>
                <c:pt idx="13">
                  <c:v>4.4800000000000004</c:v>
                </c:pt>
                <c:pt idx="14">
                  <c:v>4.8099999999999996</c:v>
                </c:pt>
                <c:pt idx="15">
                  <c:v>5.13</c:v>
                </c:pt>
                <c:pt idx="16">
                  <c:v>5.46</c:v>
                </c:pt>
                <c:pt idx="17">
                  <c:v>5.79</c:v>
                </c:pt>
                <c:pt idx="18">
                  <c:v>6.12</c:v>
                </c:pt>
                <c:pt idx="19">
                  <c:v>6.44</c:v>
                </c:pt>
                <c:pt idx="20">
                  <c:v>6.77</c:v>
                </c:pt>
                <c:pt idx="21">
                  <c:v>7.1</c:v>
                </c:pt>
                <c:pt idx="22">
                  <c:v>7.44</c:v>
                </c:pt>
                <c:pt idx="23">
                  <c:v>7.77</c:v>
                </c:pt>
                <c:pt idx="24">
                  <c:v>8.1</c:v>
                </c:pt>
                <c:pt idx="25">
                  <c:v>8.43</c:v>
                </c:pt>
                <c:pt idx="26">
                  <c:v>8.77</c:v>
                </c:pt>
                <c:pt idx="27">
                  <c:v>9.1</c:v>
                </c:pt>
                <c:pt idx="28">
                  <c:v>9.44</c:v>
                </c:pt>
                <c:pt idx="29">
                  <c:v>9.77</c:v>
                </c:pt>
                <c:pt idx="30">
                  <c:v>11.46</c:v>
                </c:pt>
                <c:pt idx="31">
                  <c:v>14.9</c:v>
                </c:pt>
                <c:pt idx="32">
                  <c:v>16.649999999999999</c:v>
                </c:pt>
                <c:pt idx="33">
                  <c:v>18.420000000000002</c:v>
                </c:pt>
                <c:pt idx="34">
                  <c:v>20.2</c:v>
                </c:pt>
                <c:pt idx="35">
                  <c:v>22.01</c:v>
                </c:pt>
                <c:pt idx="36">
                  <c:v>23.84</c:v>
                </c:pt>
                <c:pt idx="37">
                  <c:v>25.68</c:v>
                </c:pt>
                <c:pt idx="38">
                  <c:v>27.55</c:v>
                </c:pt>
                <c:pt idx="39">
                  <c:v>29.45</c:v>
                </c:pt>
                <c:pt idx="40">
                  <c:v>29.83</c:v>
                </c:pt>
                <c:pt idx="41">
                  <c:v>30.21</c:v>
                </c:pt>
                <c:pt idx="42">
                  <c:v>30.97</c:v>
                </c:pt>
                <c:pt idx="43">
                  <c:v>31.36</c:v>
                </c:pt>
                <c:pt idx="44">
                  <c:v>31.74</c:v>
                </c:pt>
                <c:pt idx="45">
                  <c:v>32.130000000000003</c:v>
                </c:pt>
                <c:pt idx="46">
                  <c:v>32.520000000000003</c:v>
                </c:pt>
                <c:pt idx="47">
                  <c:v>32.909999999999997</c:v>
                </c:pt>
                <c:pt idx="48">
                  <c:v>33.29</c:v>
                </c:pt>
                <c:pt idx="49">
                  <c:v>33.68</c:v>
                </c:pt>
                <c:pt idx="50">
                  <c:v>34.07</c:v>
                </c:pt>
                <c:pt idx="51">
                  <c:v>34.47</c:v>
                </c:pt>
                <c:pt idx="52">
                  <c:v>34.86</c:v>
                </c:pt>
                <c:pt idx="53">
                  <c:v>35.25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B4-1044-9C5B-570837857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590223"/>
        <c:axId val="1751165167"/>
      </c:scatterChart>
      <c:valAx>
        <c:axId val="1577590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1165167"/>
        <c:crosses val="autoZero"/>
        <c:crossBetween val="midCat"/>
      </c:valAx>
      <c:valAx>
        <c:axId val="175116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75902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-0.28037086075850914"/>
                  <c:y val="1.3169126779163655E-2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'densité fonction %ca'!$A$8:$A$61</c:f>
              <c:numCache>
                <c:formatCode>0.0</c:formatCode>
                <c:ptCount val="5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3.5</c:v>
                </c:pt>
                <c:pt idx="31">
                  <c:v>4.5</c:v>
                </c:pt>
                <c:pt idx="32">
                  <c:v>5</c:v>
                </c:pt>
                <c:pt idx="33">
                  <c:v>5.5</c:v>
                </c:pt>
                <c:pt idx="34">
                  <c:v>6</c:v>
                </c:pt>
                <c:pt idx="35">
                  <c:v>6.5</c:v>
                </c:pt>
                <c:pt idx="36">
                  <c:v>7</c:v>
                </c:pt>
                <c:pt idx="37">
                  <c:v>7.5</c:v>
                </c:pt>
                <c:pt idx="38">
                  <c:v>8</c:v>
                </c:pt>
                <c:pt idx="39">
                  <c:v>8.5</c:v>
                </c:pt>
                <c:pt idx="40">
                  <c:v>8.6</c:v>
                </c:pt>
                <c:pt idx="41">
                  <c:v>8.6999999999999993</c:v>
                </c:pt>
                <c:pt idx="42">
                  <c:v>8.9</c:v>
                </c:pt>
                <c:pt idx="43">
                  <c:v>9</c:v>
                </c:pt>
                <c:pt idx="44">
                  <c:v>9.1</c:v>
                </c:pt>
                <c:pt idx="45">
                  <c:v>9.1999999999999993</c:v>
                </c:pt>
                <c:pt idx="46">
                  <c:v>9.3000000000000007</c:v>
                </c:pt>
                <c:pt idx="47">
                  <c:v>9.4</c:v>
                </c:pt>
                <c:pt idx="48">
                  <c:v>9.5</c:v>
                </c:pt>
                <c:pt idx="49">
                  <c:v>9.6</c:v>
                </c:pt>
                <c:pt idx="50">
                  <c:v>9.6999999999999993</c:v>
                </c:pt>
                <c:pt idx="51">
                  <c:v>9.8000000000000007</c:v>
                </c:pt>
                <c:pt idx="52">
                  <c:v>9.9</c:v>
                </c:pt>
                <c:pt idx="53">
                  <c:v>10</c:v>
                </c:pt>
              </c:numCache>
            </c:numRef>
          </c:xVal>
          <c:yVal>
            <c:numRef>
              <c:f>'densité fonction %ca'!$C$8:$C$61</c:f>
              <c:numCache>
                <c:formatCode>0.000</c:formatCode>
                <c:ptCount val="54"/>
                <c:pt idx="0">
                  <c:v>1.0009999999999999</c:v>
                </c:pt>
                <c:pt idx="1">
                  <c:v>1.0029999999999999</c:v>
                </c:pt>
                <c:pt idx="2">
                  <c:v>1.004</c:v>
                </c:pt>
                <c:pt idx="3">
                  <c:v>1.006</c:v>
                </c:pt>
                <c:pt idx="4">
                  <c:v>1.0069999999999999</c:v>
                </c:pt>
                <c:pt idx="5">
                  <c:v>1.008</c:v>
                </c:pt>
                <c:pt idx="6">
                  <c:v>1.01</c:v>
                </c:pt>
                <c:pt idx="7">
                  <c:v>1.0109999999999999</c:v>
                </c:pt>
                <c:pt idx="8">
                  <c:v>1.012</c:v>
                </c:pt>
                <c:pt idx="9">
                  <c:v>1.014</c:v>
                </c:pt>
                <c:pt idx="10">
                  <c:v>1.0149999999999999</c:v>
                </c:pt>
                <c:pt idx="11">
                  <c:v>1.0169999999999999</c:v>
                </c:pt>
                <c:pt idx="12">
                  <c:v>1.018</c:v>
                </c:pt>
                <c:pt idx="13">
                  <c:v>1.02</c:v>
                </c:pt>
                <c:pt idx="14">
                  <c:v>1.0209999999999999</c:v>
                </c:pt>
                <c:pt idx="15">
                  <c:v>1.022</c:v>
                </c:pt>
                <c:pt idx="16">
                  <c:v>1.024</c:v>
                </c:pt>
                <c:pt idx="17">
                  <c:v>1.0249999999999999</c:v>
                </c:pt>
                <c:pt idx="18">
                  <c:v>1.0269999999999999</c:v>
                </c:pt>
                <c:pt idx="19">
                  <c:v>1.028</c:v>
                </c:pt>
                <c:pt idx="20">
                  <c:v>1.03</c:v>
                </c:pt>
                <c:pt idx="21">
                  <c:v>1.0309999999999999</c:v>
                </c:pt>
                <c:pt idx="22">
                  <c:v>1.0329999999999999</c:v>
                </c:pt>
                <c:pt idx="23">
                  <c:v>1.034</c:v>
                </c:pt>
                <c:pt idx="24">
                  <c:v>1.036</c:v>
                </c:pt>
                <c:pt idx="25">
                  <c:v>1.0369999999999999</c:v>
                </c:pt>
                <c:pt idx="26">
                  <c:v>1.038</c:v>
                </c:pt>
                <c:pt idx="27">
                  <c:v>1.04</c:v>
                </c:pt>
                <c:pt idx="28">
                  <c:v>1.0409999999999999</c:v>
                </c:pt>
                <c:pt idx="29">
                  <c:v>1.0429999999999999</c:v>
                </c:pt>
                <c:pt idx="30">
                  <c:v>1.05</c:v>
                </c:pt>
                <c:pt idx="31">
                  <c:v>1.0660000000000001</c:v>
                </c:pt>
                <c:pt idx="32">
                  <c:v>1.0740000000000001</c:v>
                </c:pt>
                <c:pt idx="33">
                  <c:v>1.0820000000000001</c:v>
                </c:pt>
                <c:pt idx="34">
                  <c:v>1.0900000000000001</c:v>
                </c:pt>
                <c:pt idx="35">
                  <c:v>1.0980000000000001</c:v>
                </c:pt>
                <c:pt idx="36">
                  <c:v>1.1060000000000001</c:v>
                </c:pt>
                <c:pt idx="37">
                  <c:v>1.115</c:v>
                </c:pt>
                <c:pt idx="38">
                  <c:v>1.123</c:v>
                </c:pt>
                <c:pt idx="39">
                  <c:v>1.1319999999999999</c:v>
                </c:pt>
                <c:pt idx="40">
                  <c:v>1.1339999999999999</c:v>
                </c:pt>
                <c:pt idx="41">
                  <c:v>1.135</c:v>
                </c:pt>
                <c:pt idx="42">
                  <c:v>1.139</c:v>
                </c:pt>
                <c:pt idx="43">
                  <c:v>1.141</c:v>
                </c:pt>
                <c:pt idx="44">
                  <c:v>1.143</c:v>
                </c:pt>
                <c:pt idx="45">
                  <c:v>1.1439999999999999</c:v>
                </c:pt>
                <c:pt idx="46">
                  <c:v>1.1459999999999999</c:v>
                </c:pt>
                <c:pt idx="47">
                  <c:v>1.1479999999999999</c:v>
                </c:pt>
                <c:pt idx="48">
                  <c:v>1.1499999999999999</c:v>
                </c:pt>
                <c:pt idx="49">
                  <c:v>1.1519999999999999</c:v>
                </c:pt>
                <c:pt idx="50">
                  <c:v>1.153</c:v>
                </c:pt>
                <c:pt idx="51">
                  <c:v>1.155</c:v>
                </c:pt>
                <c:pt idx="52">
                  <c:v>1.157</c:v>
                </c:pt>
                <c:pt idx="53">
                  <c:v>1.159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EB-BF4E-B2EC-C4D9A15ADBA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-5.0479484729853079E-2"/>
                  <c:y val="0.46988454974864019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'densité fonction %ca'!$A$8:$A$61</c:f>
              <c:numCache>
                <c:formatCode>0.0</c:formatCode>
                <c:ptCount val="5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3.5</c:v>
                </c:pt>
                <c:pt idx="31">
                  <c:v>4.5</c:v>
                </c:pt>
                <c:pt idx="32">
                  <c:v>5</c:v>
                </c:pt>
                <c:pt idx="33">
                  <c:v>5.5</c:v>
                </c:pt>
                <c:pt idx="34">
                  <c:v>6</c:v>
                </c:pt>
                <c:pt idx="35">
                  <c:v>6.5</c:v>
                </c:pt>
                <c:pt idx="36">
                  <c:v>7</c:v>
                </c:pt>
                <c:pt idx="37">
                  <c:v>7.5</c:v>
                </c:pt>
                <c:pt idx="38">
                  <c:v>8</c:v>
                </c:pt>
                <c:pt idx="39">
                  <c:v>8.5</c:v>
                </c:pt>
                <c:pt idx="40">
                  <c:v>8.6</c:v>
                </c:pt>
                <c:pt idx="41">
                  <c:v>8.6999999999999993</c:v>
                </c:pt>
                <c:pt idx="42">
                  <c:v>8.9</c:v>
                </c:pt>
                <c:pt idx="43">
                  <c:v>9</c:v>
                </c:pt>
                <c:pt idx="44">
                  <c:v>9.1</c:v>
                </c:pt>
                <c:pt idx="45">
                  <c:v>9.1999999999999993</c:v>
                </c:pt>
                <c:pt idx="46">
                  <c:v>9.3000000000000007</c:v>
                </c:pt>
                <c:pt idx="47">
                  <c:v>9.4</c:v>
                </c:pt>
                <c:pt idx="48">
                  <c:v>9.5</c:v>
                </c:pt>
                <c:pt idx="49">
                  <c:v>9.6</c:v>
                </c:pt>
                <c:pt idx="50">
                  <c:v>9.6999999999999993</c:v>
                </c:pt>
                <c:pt idx="51">
                  <c:v>9.8000000000000007</c:v>
                </c:pt>
                <c:pt idx="52">
                  <c:v>9.9</c:v>
                </c:pt>
                <c:pt idx="53">
                  <c:v>10</c:v>
                </c:pt>
              </c:numCache>
            </c:numRef>
          </c:xVal>
          <c:yVal>
            <c:numRef>
              <c:f>'densité fonction %ca'!$H$8:$H$61</c:f>
              <c:numCache>
                <c:formatCode>0.000</c:formatCode>
                <c:ptCount val="54"/>
                <c:pt idx="0">
                  <c:v>1.0009999999999999</c:v>
                </c:pt>
                <c:pt idx="1">
                  <c:v>1.002</c:v>
                </c:pt>
                <c:pt idx="2">
                  <c:v>1.0029999999999999</c:v>
                </c:pt>
                <c:pt idx="3">
                  <c:v>1.004</c:v>
                </c:pt>
                <c:pt idx="4">
                  <c:v>1.0049999999999999</c:v>
                </c:pt>
                <c:pt idx="5">
                  <c:v>1.006</c:v>
                </c:pt>
                <c:pt idx="6">
                  <c:v>1.0069999999999999</c:v>
                </c:pt>
                <c:pt idx="7">
                  <c:v>1.008</c:v>
                </c:pt>
                <c:pt idx="8">
                  <c:v>1.01</c:v>
                </c:pt>
                <c:pt idx="9">
                  <c:v>1.0109999999999999</c:v>
                </c:pt>
                <c:pt idx="10">
                  <c:v>1.012</c:v>
                </c:pt>
                <c:pt idx="11">
                  <c:v>1.0129999999999999</c:v>
                </c:pt>
                <c:pt idx="12">
                  <c:v>1.014</c:v>
                </c:pt>
                <c:pt idx="13">
                  <c:v>1.0149999999999999</c:v>
                </c:pt>
                <c:pt idx="14">
                  <c:v>1.016</c:v>
                </c:pt>
                <c:pt idx="15">
                  <c:v>1.0169999999999999</c:v>
                </c:pt>
                <c:pt idx="16">
                  <c:v>1.018</c:v>
                </c:pt>
                <c:pt idx="17">
                  <c:v>1.0189999999999999</c:v>
                </c:pt>
                <c:pt idx="18">
                  <c:v>1.02</c:v>
                </c:pt>
                <c:pt idx="19">
                  <c:v>1.0209999999999999</c:v>
                </c:pt>
                <c:pt idx="20">
                  <c:v>1.0229999999999999</c:v>
                </c:pt>
                <c:pt idx="21">
                  <c:v>1.024</c:v>
                </c:pt>
                <c:pt idx="22">
                  <c:v>1.0249999999999999</c:v>
                </c:pt>
                <c:pt idx="23">
                  <c:v>1.026</c:v>
                </c:pt>
                <c:pt idx="24">
                  <c:v>1.0269999999999999</c:v>
                </c:pt>
                <c:pt idx="25">
                  <c:v>1.028</c:v>
                </c:pt>
                <c:pt idx="26">
                  <c:v>1.0289999999999999</c:v>
                </c:pt>
                <c:pt idx="27">
                  <c:v>1.03</c:v>
                </c:pt>
                <c:pt idx="28">
                  <c:v>1.0309999999999999</c:v>
                </c:pt>
                <c:pt idx="29">
                  <c:v>1.0329999999999999</c:v>
                </c:pt>
                <c:pt idx="30">
                  <c:v>1.038</c:v>
                </c:pt>
                <c:pt idx="31">
                  <c:v>1.05</c:v>
                </c:pt>
                <c:pt idx="32">
                  <c:v>1.0549999999999999</c:v>
                </c:pt>
                <c:pt idx="33">
                  <c:v>1.0609999999999999</c:v>
                </c:pt>
                <c:pt idx="34">
                  <c:v>1.0669999999999999</c:v>
                </c:pt>
                <c:pt idx="35">
                  <c:v>1.073</c:v>
                </c:pt>
                <c:pt idx="36">
                  <c:v>1.079</c:v>
                </c:pt>
                <c:pt idx="37">
                  <c:v>1.0860000000000001</c:v>
                </c:pt>
                <c:pt idx="38">
                  <c:v>1.0920000000000001</c:v>
                </c:pt>
                <c:pt idx="39">
                  <c:v>1.0980000000000001</c:v>
                </c:pt>
                <c:pt idx="40">
                  <c:v>1.099</c:v>
                </c:pt>
                <c:pt idx="41">
                  <c:v>1.101</c:v>
                </c:pt>
                <c:pt idx="42">
                  <c:v>1.103</c:v>
                </c:pt>
                <c:pt idx="43">
                  <c:v>1.105</c:v>
                </c:pt>
                <c:pt idx="44">
                  <c:v>1.1060000000000001</c:v>
                </c:pt>
                <c:pt idx="45">
                  <c:v>1.107</c:v>
                </c:pt>
                <c:pt idx="46">
                  <c:v>1.1080000000000001</c:v>
                </c:pt>
                <c:pt idx="47">
                  <c:v>1.1100000000000001</c:v>
                </c:pt>
                <c:pt idx="48">
                  <c:v>1.111</c:v>
                </c:pt>
                <c:pt idx="49">
                  <c:v>1.1120000000000001</c:v>
                </c:pt>
                <c:pt idx="50">
                  <c:v>1.1140000000000001</c:v>
                </c:pt>
                <c:pt idx="51">
                  <c:v>1.115</c:v>
                </c:pt>
                <c:pt idx="52">
                  <c:v>1.1160000000000001</c:v>
                </c:pt>
                <c:pt idx="53">
                  <c:v>1.1180000000000001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EB-BF4E-B2EC-C4D9A15AD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941023"/>
        <c:axId val="1277942655"/>
      </c:scatterChart>
      <c:valAx>
        <c:axId val="1277941023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7942655"/>
        <c:crosses val="autoZero"/>
        <c:crossBetween val="midCat"/>
      </c:valAx>
      <c:valAx>
        <c:axId val="127794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79410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76200</xdr:rowOff>
    </xdr:from>
    <xdr:to>
      <xdr:col>15</xdr:col>
      <xdr:colOff>203200</xdr:colOff>
      <xdr:row>23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FF250E0-6B5C-5344-810C-020EBEDCFD79}"/>
            </a:ext>
          </a:extLst>
        </xdr:cNvPr>
        <xdr:cNvSpPr txBox="1"/>
      </xdr:nvSpPr>
      <xdr:spPr>
        <a:xfrm>
          <a:off x="342900" y="76200"/>
          <a:ext cx="10337800" cy="4635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200">
              <a:latin typeface="Arial Narrow" panose="020B0604020202020204" pitchFamily="34" charset="0"/>
              <a:cs typeface="Arial Narrow" panose="020B0604020202020204" pitchFamily="34" charset="0"/>
            </a:rPr>
            <a:t>Cette feuille de calcul rassemble des documents</a:t>
          </a:r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 sur l'eau de Javel en lien avec l'article (</a:t>
          </a:r>
          <a:r>
            <a:rPr lang="fr-FR" sz="3200" i="1" baseline="0">
              <a:latin typeface="Arial Narrow" panose="020B0604020202020204" pitchFamily="34" charset="0"/>
              <a:cs typeface="Arial Narrow" panose="020B0604020202020204" pitchFamily="34" charset="0"/>
            </a:rPr>
            <a:t>accès au niveau des onglets au pied de la présente feuille</a:t>
          </a:r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) : </a:t>
          </a:r>
        </a:p>
        <a:p>
          <a:endParaRPr lang="fr-FR" sz="3200" baseline="0">
            <a:latin typeface="Arial Narrow" panose="020B0604020202020204" pitchFamily="34" charset="0"/>
            <a:cs typeface="Arial Narrow" panose="020B0604020202020204" pitchFamily="34" charset="0"/>
          </a:endParaRPr>
        </a:p>
        <a:p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- deux feuilles de démonstration de formule polynomiale :</a:t>
          </a:r>
        </a:p>
        <a:p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	- feuille de </a:t>
          </a:r>
          <a:r>
            <a:rPr lang="fr-FR" sz="3200" b="1" baseline="0">
              <a:latin typeface="Arial Narrow" panose="020B0604020202020204" pitchFamily="34" charset="0"/>
              <a:cs typeface="Arial Narrow" panose="020B0604020202020204" pitchFamily="34" charset="0"/>
            </a:rPr>
            <a:t>conversion</a:t>
          </a:r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 °chl = f(%ca)</a:t>
          </a:r>
        </a:p>
        <a:p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	- </a:t>
          </a:r>
          <a:r>
            <a:rPr lang="fr-FR" sz="3200" b="1" baseline="0">
              <a:latin typeface="Arial Narrow" panose="020B0604020202020204" pitchFamily="34" charset="0"/>
              <a:cs typeface="Arial Narrow" panose="020B0604020202020204" pitchFamily="34" charset="0"/>
            </a:rPr>
            <a:t>détermination de la densité </a:t>
          </a:r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(masse volumique)</a:t>
          </a:r>
        </a:p>
        <a:p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- une </a:t>
          </a:r>
          <a:r>
            <a:rPr lang="fr-FR" sz="3200" b="1" baseline="0">
              <a:solidFill>
                <a:srgbClr val="FF0000"/>
              </a:solidFill>
              <a:latin typeface="Arial Narrow" panose="020B0604020202020204" pitchFamily="34" charset="0"/>
              <a:cs typeface="Arial Narrow" panose="020B0604020202020204" pitchFamily="34" charset="0"/>
            </a:rPr>
            <a:t>calculatrice</a:t>
          </a:r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 pour l'eau de Javel</a:t>
          </a:r>
        </a:p>
        <a:p>
          <a:r>
            <a:rPr lang="fr-FR" sz="3200" baseline="0">
              <a:latin typeface="Arial Narrow" panose="020B0604020202020204" pitchFamily="34" charset="0"/>
              <a:cs typeface="Arial Narrow" panose="020B0604020202020204" pitchFamily="34" charset="0"/>
            </a:rPr>
            <a:t>- deux tableaux reproduits dans le texte</a:t>
          </a:r>
          <a:endParaRPr lang="fr-FR" sz="3200">
            <a:latin typeface="Arial Narrow" panose="020B0604020202020204" pitchFamily="34" charset="0"/>
            <a:cs typeface="Arial Narrow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476924</xdr:colOff>
      <xdr:row>3</xdr:row>
      <xdr:rowOff>202389</xdr:rowOff>
    </xdr:from>
    <xdr:to>
      <xdr:col>30</xdr:col>
      <xdr:colOff>648510</xdr:colOff>
      <xdr:row>60</xdr:row>
      <xdr:rowOff>202659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666CE99-A3E1-3E49-8560-584E8C92C6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528758</xdr:colOff>
      <xdr:row>2</xdr:row>
      <xdr:rowOff>197580</xdr:rowOff>
    </xdr:from>
    <xdr:to>
      <xdr:col>28</xdr:col>
      <xdr:colOff>97693</xdr:colOff>
      <xdr:row>47</xdr:row>
      <xdr:rowOff>158749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25DAC5-7D44-0040-98B6-03AE8B4E6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558800</xdr:colOff>
      <xdr:row>3</xdr:row>
      <xdr:rowOff>342900</xdr:rowOff>
    </xdr:from>
    <xdr:to>
      <xdr:col>8</xdr:col>
      <xdr:colOff>12700</xdr:colOff>
      <xdr:row>6</xdr:row>
      <xdr:rowOff>0</xdr:rowOff>
    </xdr:to>
    <xdr:sp macro="" textlink="">
      <xdr:nvSpPr>
        <xdr:cNvPr id="6152" name="AutoShape 8">
          <a:extLst>
            <a:ext uri="{FF2B5EF4-FFF2-40B4-BE49-F238E27FC236}">
              <a16:creationId xmlns:a16="http://schemas.microsoft.com/office/drawing/2014/main" id="{FF4EA1FB-AF49-1F41-877F-9FC166410A4C}"/>
            </a:ext>
          </a:extLst>
        </xdr:cNvPr>
        <xdr:cNvSpPr>
          <a:spLocks noChangeArrowheads="1"/>
        </xdr:cNvSpPr>
      </xdr:nvSpPr>
      <xdr:spPr bwMode="auto">
        <a:xfrm>
          <a:off x="8585200" y="1600200"/>
          <a:ext cx="3771900" cy="914400"/>
        </a:xfrm>
        <a:prstGeom prst="wedgeRoundRectCallout">
          <a:avLst>
            <a:gd name="adj1" fmla="val -75861"/>
            <a:gd name="adj2" fmla="val 2638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 Black"/>
              <a:ea typeface="Arial Black"/>
              <a:cs typeface="Arial Black"/>
            </a:rPr>
            <a:t>convertir °chl en % et inversement pour des solutions DILUÉES (moins de 0,1 %)</a:t>
          </a:r>
        </a:p>
      </xdr:txBody>
    </xdr:sp>
    <xdr:clientData/>
  </xdr:twoCellAnchor>
  <xdr:twoCellAnchor>
    <xdr:from>
      <xdr:col>4</xdr:col>
      <xdr:colOff>342900</xdr:colOff>
      <xdr:row>11</xdr:row>
      <xdr:rowOff>101600</xdr:rowOff>
    </xdr:from>
    <xdr:to>
      <xdr:col>8</xdr:col>
      <xdr:colOff>495300</xdr:colOff>
      <xdr:row>13</xdr:row>
      <xdr:rowOff>177800</xdr:rowOff>
    </xdr:to>
    <xdr:sp macro="" textlink="">
      <xdr:nvSpPr>
        <xdr:cNvPr id="6153" name="AutoShape 9">
          <a:extLst>
            <a:ext uri="{FF2B5EF4-FFF2-40B4-BE49-F238E27FC236}">
              <a16:creationId xmlns:a16="http://schemas.microsoft.com/office/drawing/2014/main" id="{459688C3-E35B-FC4A-A065-326025509F61}"/>
            </a:ext>
          </a:extLst>
        </xdr:cNvPr>
        <xdr:cNvSpPr>
          <a:spLocks noChangeArrowheads="1"/>
        </xdr:cNvSpPr>
      </xdr:nvSpPr>
      <xdr:spPr bwMode="auto">
        <a:xfrm>
          <a:off x="9448800" y="5232400"/>
          <a:ext cx="3479800" cy="914400"/>
        </a:xfrm>
        <a:prstGeom prst="wedgeRoundRectCallout">
          <a:avLst>
            <a:gd name="adj1" fmla="val -69398"/>
            <a:gd name="adj2" fmla="val 41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 Black"/>
              <a:ea typeface="Arial Black"/>
              <a:cs typeface="Arial Black"/>
            </a:rPr>
            <a:t>convertir °chl en % et inversement pour des solutions CONCENTRÉES (plus de 0,1 %)</a:t>
          </a:r>
        </a:p>
      </xdr:txBody>
    </xdr:sp>
    <xdr:clientData/>
  </xdr:twoCellAnchor>
  <xdr:twoCellAnchor>
    <xdr:from>
      <xdr:col>4</xdr:col>
      <xdr:colOff>609600</xdr:colOff>
      <xdr:row>16</xdr:row>
      <xdr:rowOff>12700</xdr:rowOff>
    </xdr:from>
    <xdr:to>
      <xdr:col>9</xdr:col>
      <xdr:colOff>63500</xdr:colOff>
      <xdr:row>18</xdr:row>
      <xdr:rowOff>0</xdr:rowOff>
    </xdr:to>
    <xdr:sp macro="" textlink="">
      <xdr:nvSpPr>
        <xdr:cNvPr id="6154" name="AutoShape 10">
          <a:extLst>
            <a:ext uri="{FF2B5EF4-FFF2-40B4-BE49-F238E27FC236}">
              <a16:creationId xmlns:a16="http://schemas.microsoft.com/office/drawing/2014/main" id="{F3D49F43-27B0-C842-832A-1E2F4EAEDC6A}"/>
            </a:ext>
          </a:extLst>
        </xdr:cNvPr>
        <xdr:cNvSpPr>
          <a:spLocks noChangeArrowheads="1"/>
        </xdr:cNvSpPr>
      </xdr:nvSpPr>
      <xdr:spPr bwMode="auto">
        <a:xfrm>
          <a:off x="9766300" y="7239000"/>
          <a:ext cx="3479800" cy="787400"/>
        </a:xfrm>
        <a:prstGeom prst="wedgeRoundRectCallout">
          <a:avLst>
            <a:gd name="adj1" fmla="val -89657"/>
            <a:gd name="adj2" fmla="val 645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 Black"/>
              <a:ea typeface="Arial Black"/>
              <a:cs typeface="Arial Black"/>
            </a:rPr>
            <a:t>CALCULER la densité à 20°C ou la masse volumique de solutions à x %</a:t>
          </a:r>
        </a:p>
      </xdr:txBody>
    </xdr:sp>
    <xdr:clientData/>
  </xdr:twoCellAnchor>
  <xdr:twoCellAnchor>
    <xdr:from>
      <xdr:col>4</xdr:col>
      <xdr:colOff>254000</xdr:colOff>
      <xdr:row>26</xdr:row>
      <xdr:rowOff>38100</xdr:rowOff>
    </xdr:from>
    <xdr:to>
      <xdr:col>8</xdr:col>
      <xdr:colOff>406400</xdr:colOff>
      <xdr:row>34</xdr:row>
      <xdr:rowOff>127000</xdr:rowOff>
    </xdr:to>
    <xdr:sp macro="" textlink="">
      <xdr:nvSpPr>
        <xdr:cNvPr id="6155" name="AutoShape 11">
          <a:extLst>
            <a:ext uri="{FF2B5EF4-FFF2-40B4-BE49-F238E27FC236}">
              <a16:creationId xmlns:a16="http://schemas.microsoft.com/office/drawing/2014/main" id="{2C7DB992-7659-F14D-8713-507D9A38E70C}"/>
            </a:ext>
          </a:extLst>
        </xdr:cNvPr>
        <xdr:cNvSpPr>
          <a:spLocks noChangeArrowheads="1"/>
        </xdr:cNvSpPr>
      </xdr:nvSpPr>
      <xdr:spPr bwMode="auto">
        <a:xfrm>
          <a:off x="9347200" y="10883900"/>
          <a:ext cx="3479800" cy="2400300"/>
        </a:xfrm>
        <a:prstGeom prst="wedgeRoundRectCallout">
          <a:avLst>
            <a:gd name="adj1" fmla="val -83620"/>
            <a:gd name="adj2" fmla="val -12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 Black"/>
              <a:ea typeface="Arial Black"/>
              <a:cs typeface="Arial Black"/>
            </a:rPr>
            <a:t>Cette partie permet de calculer le volume de solution concentrée pour préparer une solution diluée :</a:t>
          </a:r>
        </a:p>
        <a:p>
          <a:pPr algn="l" rtl="0">
            <a:lnSpc>
              <a:spcPts val="1400"/>
            </a:lnSpc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 Black"/>
              <a:ea typeface="Arial Black"/>
              <a:cs typeface="Arial Black"/>
            </a:rPr>
            <a:t>- en tenant compte des masses volumiques des solutions</a:t>
          </a:r>
        </a:p>
        <a:p>
          <a:pPr algn="l" rtl="0">
            <a:lnSpc>
              <a:spcPts val="1500"/>
            </a:lnSpc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 Black"/>
              <a:ea typeface="Arial Black"/>
              <a:cs typeface="Arial Black"/>
            </a:rPr>
            <a:t>- sans en tenir compte</a:t>
          </a:r>
        </a:p>
        <a:p>
          <a:pPr algn="l" rtl="0">
            <a:lnSpc>
              <a:spcPts val="1400"/>
            </a:lnSpc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 Black"/>
              <a:ea typeface="Arial Black"/>
              <a:cs typeface="Arial Black"/>
            </a:rPr>
            <a:t>Et en évaluant la différence 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987EF-EB02-854D-8672-2806567D9FE2}">
  <dimension ref="A1"/>
  <sheetViews>
    <sheetView workbookViewId="0">
      <selection activeCell="G39" sqref="G39"/>
    </sheetView>
  </sheetViews>
  <sheetFormatPr baseColWidth="10" defaultRowHeight="16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zoomScale="94" workbookViewId="0"/>
  </sheetViews>
  <sheetFormatPr baseColWidth="10" defaultRowHeight="16"/>
  <cols>
    <col min="5" max="5" width="3.59765625" customWidth="1"/>
    <col min="7" max="7" width="4.19921875" customWidth="1"/>
    <col min="10" max="10" width="3.3984375" customWidth="1"/>
    <col min="12" max="13" width="3.3984375" customWidth="1"/>
  </cols>
  <sheetData>
    <row r="1" spans="1:17" ht="30">
      <c r="A1" s="131" t="s">
        <v>138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N1" s="130" t="s">
        <v>133</v>
      </c>
    </row>
    <row r="2" spans="1:17">
      <c r="A2" s="130"/>
      <c r="N2" s="133">
        <v>8.1789999999999999E-4</v>
      </c>
      <c r="O2" s="133">
        <v>4.148E-4</v>
      </c>
    </row>
    <row r="3" spans="1:17">
      <c r="N3" s="133">
        <v>4.1610000000000001E-2</v>
      </c>
      <c r="O3" s="133">
        <v>3.288E-2</v>
      </c>
    </row>
    <row r="4" spans="1:17" ht="17" thickBot="1">
      <c r="A4" s="61" t="s">
        <v>56</v>
      </c>
      <c r="B4" s="62"/>
      <c r="C4" s="61"/>
      <c r="D4" s="62"/>
      <c r="E4" s="62"/>
      <c r="F4" s="62"/>
      <c r="G4" s="62"/>
      <c r="H4" s="62"/>
      <c r="I4" s="62"/>
      <c r="J4" s="62"/>
      <c r="K4" s="62"/>
      <c r="L4" s="62"/>
      <c r="N4" s="133">
        <v>3.1579999999999999</v>
      </c>
      <c r="O4" s="133">
        <v>3.1549999999999998</v>
      </c>
    </row>
    <row r="5" spans="1:17" ht="17" thickBot="1">
      <c r="A5" s="1"/>
      <c r="C5" s="143" t="s">
        <v>82</v>
      </c>
      <c r="D5" s="144"/>
      <c r="E5" s="144"/>
      <c r="F5" s="144"/>
      <c r="G5" s="145"/>
      <c r="H5" s="143" t="s">
        <v>81</v>
      </c>
      <c r="I5" s="144"/>
      <c r="J5" s="144"/>
      <c r="K5" s="144"/>
      <c r="L5" s="145"/>
      <c r="N5" s="136">
        <v>-1.8240000000000001E-3</v>
      </c>
      <c r="O5" s="136">
        <v>5.6849999999999999E-4</v>
      </c>
      <c r="P5" s="138" t="s">
        <v>136</v>
      </c>
      <c r="Q5" s="139"/>
    </row>
    <row r="6" spans="1:17" ht="30" thickBot="1">
      <c r="A6" s="15" t="s">
        <v>86</v>
      </c>
      <c r="B6" s="16" t="s">
        <v>83</v>
      </c>
      <c r="C6" s="17" t="s">
        <v>84</v>
      </c>
      <c r="D6" s="146" t="s">
        <v>87</v>
      </c>
      <c r="E6" s="146"/>
      <c r="F6" s="146" t="s">
        <v>85</v>
      </c>
      <c r="G6" s="147"/>
      <c r="H6" s="17" t="s">
        <v>84</v>
      </c>
      <c r="I6" s="148" t="s">
        <v>87</v>
      </c>
      <c r="J6" s="148"/>
      <c r="K6" s="146" t="s">
        <v>85</v>
      </c>
      <c r="L6" s="147"/>
      <c r="N6" s="137" t="s">
        <v>134</v>
      </c>
      <c r="O6" s="137" t="s">
        <v>135</v>
      </c>
      <c r="P6" s="137" t="s">
        <v>134</v>
      </c>
      <c r="Q6" s="137" t="s">
        <v>135</v>
      </c>
    </row>
    <row r="7" spans="1:17" ht="18" thickBot="1">
      <c r="A7" s="23">
        <v>1</v>
      </c>
      <c r="B7" s="24">
        <v>2</v>
      </c>
      <c r="C7" s="23">
        <v>3</v>
      </c>
      <c r="D7" s="140">
        <v>4</v>
      </c>
      <c r="E7" s="140"/>
      <c r="F7" s="140">
        <v>5</v>
      </c>
      <c r="G7" s="141"/>
      <c r="H7" s="23">
        <v>6</v>
      </c>
      <c r="I7" s="140">
        <v>7</v>
      </c>
      <c r="J7" s="140"/>
      <c r="K7" s="140">
        <v>8</v>
      </c>
      <c r="L7" s="142"/>
    </row>
    <row r="8" spans="1:17">
      <c r="A8" s="25">
        <v>0.1</v>
      </c>
      <c r="B8" s="18">
        <v>0.11</v>
      </c>
      <c r="C8" s="19">
        <v>1.0009999999999999</v>
      </c>
      <c r="D8" s="20">
        <v>1</v>
      </c>
      <c r="E8" s="21" t="s">
        <v>89</v>
      </c>
      <c r="F8" s="20">
        <v>0.32</v>
      </c>
      <c r="G8" s="22" t="s">
        <v>88</v>
      </c>
      <c r="H8" s="19">
        <v>1.0009999999999999</v>
      </c>
      <c r="I8" s="20">
        <v>1</v>
      </c>
      <c r="J8" s="21" t="s">
        <v>89</v>
      </c>
      <c r="K8" s="20">
        <v>0.32</v>
      </c>
      <c r="L8" s="63" t="s">
        <v>88</v>
      </c>
      <c r="N8" s="134">
        <f>N$2*A8^3+N$3*A8^2+N$4*A8^1+N$5</f>
        <v>0.31439291790000001</v>
      </c>
      <c r="O8" s="134">
        <f>O$2*A8^3+O$3*A8^2+O$4*A8^1+O$5</f>
        <v>0.31639771480000001</v>
      </c>
      <c r="P8" s="135">
        <f>(N8-F8)/F8</f>
        <v>-1.752213156249998E-2</v>
      </c>
      <c r="Q8" s="135">
        <f>(O8-K8)/K8</f>
        <v>-1.1257141249999998E-2</v>
      </c>
    </row>
    <row r="9" spans="1:17">
      <c r="A9" s="26">
        <v>0.2</v>
      </c>
      <c r="B9" s="6">
        <v>0.21</v>
      </c>
      <c r="C9" s="8">
        <v>1.0029999999999999</v>
      </c>
      <c r="D9" s="3">
        <v>2.0099999999999998</v>
      </c>
      <c r="E9" s="5" t="s">
        <v>89</v>
      </c>
      <c r="F9" s="3">
        <v>0.63</v>
      </c>
      <c r="G9" s="9" t="s">
        <v>88</v>
      </c>
      <c r="H9" s="8">
        <v>1.002</v>
      </c>
      <c r="I9" s="3">
        <v>2</v>
      </c>
      <c r="J9" s="5" t="s">
        <v>89</v>
      </c>
      <c r="K9" s="3">
        <v>0.63</v>
      </c>
      <c r="L9" s="64" t="s">
        <v>88</v>
      </c>
      <c r="N9" s="134">
        <f t="shared" ref="N9:N39" si="0">N$2*A9^3+N$3*A9^2+N$4*A9^1+N$5</f>
        <v>0.63144694320000005</v>
      </c>
      <c r="O9" s="134">
        <f t="shared" ref="O9:O61" si="1">O$2*A9^3+O$3*A9^2+O$4*A9^1+O$5</f>
        <v>0.63288701839999995</v>
      </c>
      <c r="P9" s="135">
        <f t="shared" ref="P9:P61" si="2">(N9-F9)/F9</f>
        <v>2.296735238095318E-3</v>
      </c>
      <c r="Q9" s="135">
        <f t="shared" ref="Q9:Q61" si="3">(O9-K9)/K9</f>
        <v>4.5825688888887954E-3</v>
      </c>
    </row>
    <row r="10" spans="1:17">
      <c r="A10" s="26">
        <v>0.3</v>
      </c>
      <c r="B10" s="6">
        <v>0.32</v>
      </c>
      <c r="C10" s="8">
        <v>1.004</v>
      </c>
      <c r="D10" s="3">
        <v>3.01</v>
      </c>
      <c r="E10" s="5" t="s">
        <v>89</v>
      </c>
      <c r="F10" s="3">
        <v>0.95</v>
      </c>
      <c r="G10" s="9" t="s">
        <v>88</v>
      </c>
      <c r="H10" s="8">
        <v>1.0029999999999999</v>
      </c>
      <c r="I10" s="3">
        <v>3.01</v>
      </c>
      <c r="J10" s="5" t="s">
        <v>89</v>
      </c>
      <c r="K10" s="3">
        <v>0.95</v>
      </c>
      <c r="L10" s="64" t="s">
        <v>88</v>
      </c>
      <c r="N10" s="134">
        <f t="shared" si="0"/>
        <v>0.94934298329999989</v>
      </c>
      <c r="O10" s="134">
        <f t="shared" si="1"/>
        <v>0.95003889959999988</v>
      </c>
      <c r="P10" s="135">
        <f t="shared" si="2"/>
        <v>-6.9159652631586128E-4</v>
      </c>
      <c r="Q10" s="135">
        <f t="shared" si="3"/>
        <v>4.0946947368336595E-5</v>
      </c>
    </row>
    <row r="11" spans="1:17">
      <c r="A11" s="26">
        <v>0.4</v>
      </c>
      <c r="B11" s="6">
        <v>0.42</v>
      </c>
      <c r="C11" s="8">
        <v>1.006</v>
      </c>
      <c r="D11" s="3">
        <v>4.0199999999999996</v>
      </c>
      <c r="E11" s="5" t="s">
        <v>89</v>
      </c>
      <c r="F11" s="3">
        <v>1.27</v>
      </c>
      <c r="G11" s="9" t="s">
        <v>88</v>
      </c>
      <c r="H11" s="8">
        <v>1.004</v>
      </c>
      <c r="I11" s="3">
        <v>4.0199999999999996</v>
      </c>
      <c r="J11" s="5" t="s">
        <v>89</v>
      </c>
      <c r="K11" s="3">
        <v>1.27</v>
      </c>
      <c r="L11" s="64" t="s">
        <v>88</v>
      </c>
      <c r="N11" s="134">
        <f t="shared" si="0"/>
        <v>1.2680859456</v>
      </c>
      <c r="O11" s="134">
        <f t="shared" si="1"/>
        <v>1.2678558471999999</v>
      </c>
      <c r="P11" s="135">
        <f t="shared" si="2"/>
        <v>-1.5071294488189224E-3</v>
      </c>
      <c r="Q11" s="135">
        <f t="shared" si="3"/>
        <v>-1.6883092913386865E-3</v>
      </c>
    </row>
    <row r="12" spans="1:17">
      <c r="A12" s="26">
        <v>0.5</v>
      </c>
      <c r="B12" s="6">
        <v>0.53</v>
      </c>
      <c r="C12" s="8">
        <v>1.0069999999999999</v>
      </c>
      <c r="D12" s="3">
        <v>5.03</v>
      </c>
      <c r="E12" s="5" t="s">
        <v>89</v>
      </c>
      <c r="F12" s="3">
        <v>1.59</v>
      </c>
      <c r="G12" s="9" t="s">
        <v>88</v>
      </c>
      <c r="H12" s="8">
        <v>1.0049999999999999</v>
      </c>
      <c r="I12" s="3">
        <v>5.03</v>
      </c>
      <c r="J12" s="5" t="s">
        <v>89</v>
      </c>
      <c r="K12" s="3">
        <v>1.59</v>
      </c>
      <c r="L12" s="64" t="s">
        <v>88</v>
      </c>
      <c r="N12" s="134">
        <f t="shared" si="0"/>
        <v>1.5876807374999999</v>
      </c>
      <c r="O12" s="134">
        <f t="shared" si="1"/>
        <v>1.58634035</v>
      </c>
      <c r="P12" s="135">
        <f t="shared" si="2"/>
        <v>-1.4586556603774471E-3</v>
      </c>
      <c r="Q12" s="135">
        <f t="shared" si="3"/>
        <v>-2.3016666666667452E-3</v>
      </c>
    </row>
    <row r="13" spans="1:17">
      <c r="A13" s="26">
        <v>0.6</v>
      </c>
      <c r="B13" s="6">
        <v>0.63</v>
      </c>
      <c r="C13" s="8">
        <v>1.008</v>
      </c>
      <c r="D13" s="3">
        <v>6.05</v>
      </c>
      <c r="E13" s="5" t="s">
        <v>89</v>
      </c>
      <c r="F13" s="3">
        <v>1.91</v>
      </c>
      <c r="G13" s="9" t="s">
        <v>88</v>
      </c>
      <c r="H13" s="8">
        <v>1.006</v>
      </c>
      <c r="I13" s="3">
        <v>6.04</v>
      </c>
      <c r="J13" s="5" t="s">
        <v>89</v>
      </c>
      <c r="K13" s="3">
        <v>1.9</v>
      </c>
      <c r="L13" s="64" t="s">
        <v>88</v>
      </c>
      <c r="N13" s="134">
        <f t="shared" si="0"/>
        <v>1.9081322663999998</v>
      </c>
      <c r="O13" s="134">
        <f t="shared" si="1"/>
        <v>1.9054948967999998</v>
      </c>
      <c r="P13" s="135">
        <f t="shared" si="2"/>
        <v>-9.7787099476447288E-4</v>
      </c>
      <c r="Q13" s="135">
        <f t="shared" si="3"/>
        <v>2.8920509473683827E-3</v>
      </c>
    </row>
    <row r="14" spans="1:17">
      <c r="A14" s="26">
        <v>0.7</v>
      </c>
      <c r="B14" s="6">
        <v>0.74</v>
      </c>
      <c r="C14" s="8">
        <v>1.01</v>
      </c>
      <c r="D14" s="3">
        <v>7.07</v>
      </c>
      <c r="E14" s="5" t="s">
        <v>89</v>
      </c>
      <c r="F14" s="3">
        <v>2.23</v>
      </c>
      <c r="G14" s="9" t="s">
        <v>88</v>
      </c>
      <c r="H14" s="8">
        <v>1.0069999999999999</v>
      </c>
      <c r="I14" s="3">
        <v>7.05</v>
      </c>
      <c r="J14" s="5" t="s">
        <v>89</v>
      </c>
      <c r="K14" s="3">
        <v>2.2200000000000002</v>
      </c>
      <c r="L14" s="64" t="s">
        <v>88</v>
      </c>
      <c r="N14" s="134">
        <f t="shared" si="0"/>
        <v>2.2294454396999996</v>
      </c>
      <c r="O14" s="134">
        <f t="shared" si="1"/>
        <v>2.2253219764000001</v>
      </c>
      <c r="P14" s="135">
        <f t="shared" si="2"/>
        <v>-2.4868174887907605E-4</v>
      </c>
      <c r="Q14" s="135">
        <f t="shared" si="3"/>
        <v>2.3972866666666093E-3</v>
      </c>
    </row>
    <row r="15" spans="1:17">
      <c r="A15" s="26">
        <v>0.8</v>
      </c>
      <c r="B15" s="6">
        <v>0.84</v>
      </c>
      <c r="C15" s="8">
        <v>1.0109999999999999</v>
      </c>
      <c r="D15" s="3">
        <v>8.09</v>
      </c>
      <c r="E15" s="5" t="s">
        <v>89</v>
      </c>
      <c r="F15" s="3">
        <v>2.5499999999999998</v>
      </c>
      <c r="G15" s="9" t="s">
        <v>88</v>
      </c>
      <c r="H15" s="8">
        <v>1.008</v>
      </c>
      <c r="I15" s="3">
        <v>8.07</v>
      </c>
      <c r="J15" s="5" t="s">
        <v>89</v>
      </c>
      <c r="K15" s="3">
        <v>2.5499999999999998</v>
      </c>
      <c r="L15" s="64" t="s">
        <v>88</v>
      </c>
      <c r="N15" s="134">
        <f t="shared" si="0"/>
        <v>2.5516251648000003</v>
      </c>
      <c r="O15" s="134">
        <f t="shared" si="1"/>
        <v>2.5458240775999998</v>
      </c>
      <c r="P15" s="135">
        <f t="shared" si="2"/>
        <v>6.3731952941196968E-4</v>
      </c>
      <c r="Q15" s="135">
        <f t="shared" si="3"/>
        <v>-1.6376166274509711E-3</v>
      </c>
    </row>
    <row r="16" spans="1:17">
      <c r="A16" s="26">
        <v>0.9</v>
      </c>
      <c r="B16" s="6">
        <v>0.95</v>
      </c>
      <c r="C16" s="8">
        <v>1.012</v>
      </c>
      <c r="D16" s="3">
        <v>9.11</v>
      </c>
      <c r="E16" s="5" t="s">
        <v>89</v>
      </c>
      <c r="F16" s="3">
        <v>2.87</v>
      </c>
      <c r="G16" s="9" t="s">
        <v>88</v>
      </c>
      <c r="H16" s="8">
        <v>1.01</v>
      </c>
      <c r="I16" s="3">
        <v>9.09</v>
      </c>
      <c r="J16" s="5" t="s">
        <v>89</v>
      </c>
      <c r="K16" s="3">
        <v>2.87</v>
      </c>
      <c r="L16" s="64" t="s">
        <v>88</v>
      </c>
      <c r="N16" s="134">
        <f t="shared" si="0"/>
        <v>2.8746763491</v>
      </c>
      <c r="O16" s="134">
        <f t="shared" si="1"/>
        <v>2.8670036891999997</v>
      </c>
      <c r="P16" s="135">
        <f t="shared" si="2"/>
        <v>1.6293899303135614E-3</v>
      </c>
      <c r="Q16" s="135">
        <f t="shared" si="3"/>
        <v>-1.0440107317074569E-3</v>
      </c>
    </row>
    <row r="17" spans="1:17">
      <c r="A17" s="26">
        <v>1</v>
      </c>
      <c r="B17" s="6">
        <v>1.05</v>
      </c>
      <c r="C17" s="8">
        <v>1.014</v>
      </c>
      <c r="D17" s="3">
        <v>10.14</v>
      </c>
      <c r="E17" s="5" t="s">
        <v>89</v>
      </c>
      <c r="F17" s="3">
        <v>3.2</v>
      </c>
      <c r="G17" s="9" t="s">
        <v>88</v>
      </c>
      <c r="H17" s="8">
        <v>1.0109999999999999</v>
      </c>
      <c r="I17" s="3">
        <v>10.11</v>
      </c>
      <c r="J17" s="5" t="s">
        <v>89</v>
      </c>
      <c r="K17" s="3">
        <v>3.19</v>
      </c>
      <c r="L17" s="64" t="s">
        <v>88</v>
      </c>
      <c r="N17" s="134">
        <f t="shared" si="0"/>
        <v>3.1986038999999997</v>
      </c>
      <c r="O17" s="134">
        <f t="shared" si="1"/>
        <v>3.1888633</v>
      </c>
      <c r="P17" s="135">
        <f t="shared" si="2"/>
        <v>-4.3628125000014228E-4</v>
      </c>
      <c r="Q17" s="135">
        <f t="shared" si="3"/>
        <v>-3.5633228840125096E-4</v>
      </c>
    </row>
    <row r="18" spans="1:17">
      <c r="A18" s="26">
        <v>1.1000000000000001</v>
      </c>
      <c r="B18" s="6">
        <v>1.1599999999999999</v>
      </c>
      <c r="C18" s="8">
        <v>1.0149999999999999</v>
      </c>
      <c r="D18" s="3">
        <v>11.17</v>
      </c>
      <c r="E18" s="5" t="s">
        <v>89</v>
      </c>
      <c r="F18" s="3">
        <v>3.52</v>
      </c>
      <c r="G18" s="9" t="s">
        <v>88</v>
      </c>
      <c r="H18" s="8">
        <v>1.012</v>
      </c>
      <c r="I18" s="3">
        <v>11.13</v>
      </c>
      <c r="J18" s="5" t="s">
        <v>89</v>
      </c>
      <c r="K18" s="3">
        <v>3.51</v>
      </c>
      <c r="L18" s="64" t="s">
        <v>88</v>
      </c>
      <c r="N18" s="134">
        <f t="shared" si="0"/>
        <v>3.5234127249</v>
      </c>
      <c r="O18" s="134">
        <f t="shared" si="1"/>
        <v>3.5114053988</v>
      </c>
      <c r="P18" s="135">
        <f t="shared" si="2"/>
        <v>9.6952411931818102E-4</v>
      </c>
      <c r="Q18" s="135">
        <f t="shared" si="3"/>
        <v>4.0039851851858543E-4</v>
      </c>
    </row>
    <row r="19" spans="1:17">
      <c r="A19" s="26">
        <v>1.2</v>
      </c>
      <c r="B19" s="6">
        <v>1.26</v>
      </c>
      <c r="C19" s="8">
        <v>1.0169999999999999</v>
      </c>
      <c r="D19" s="3">
        <v>12.2</v>
      </c>
      <c r="E19" s="5" t="s">
        <v>89</v>
      </c>
      <c r="F19" s="3">
        <v>3.85</v>
      </c>
      <c r="G19" s="9" t="s">
        <v>88</v>
      </c>
      <c r="H19" s="8">
        <v>1.0129999999999999</v>
      </c>
      <c r="I19" s="3">
        <v>12.15</v>
      </c>
      <c r="J19" s="5" t="s">
        <v>89</v>
      </c>
      <c r="K19" s="3">
        <v>3.83</v>
      </c>
      <c r="L19" s="64" t="s">
        <v>88</v>
      </c>
      <c r="N19" s="134">
        <f t="shared" si="0"/>
        <v>3.8491077311999997</v>
      </c>
      <c r="O19" s="134">
        <f t="shared" si="1"/>
        <v>3.8346324743999998</v>
      </c>
      <c r="P19" s="135">
        <f t="shared" si="2"/>
        <v>-2.3175812987022678E-4</v>
      </c>
      <c r="Q19" s="135">
        <f t="shared" si="3"/>
        <v>1.2095233420364746E-3</v>
      </c>
    </row>
    <row r="20" spans="1:17">
      <c r="A20" s="26">
        <v>1.3</v>
      </c>
      <c r="B20" s="6">
        <v>1.37</v>
      </c>
      <c r="C20" s="8">
        <v>1.018</v>
      </c>
      <c r="D20" s="3">
        <v>13.24</v>
      </c>
      <c r="E20" s="5" t="s">
        <v>89</v>
      </c>
      <c r="F20" s="3">
        <v>4.18</v>
      </c>
      <c r="G20" s="9" t="s">
        <v>88</v>
      </c>
      <c r="H20" s="8">
        <v>1.014</v>
      </c>
      <c r="I20" s="3">
        <v>13.18</v>
      </c>
      <c r="J20" s="5" t="s">
        <v>89</v>
      </c>
      <c r="K20" s="3">
        <v>4.16</v>
      </c>
      <c r="L20" s="64" t="s">
        <v>88</v>
      </c>
      <c r="N20" s="134">
        <f t="shared" si="0"/>
        <v>4.1756938263000007</v>
      </c>
      <c r="O20" s="134">
        <f t="shared" si="1"/>
        <v>4.1585470156</v>
      </c>
      <c r="P20" s="135">
        <f t="shared" si="2"/>
        <v>-1.0301850956935341E-3</v>
      </c>
      <c r="Q20" s="135">
        <f t="shared" si="3"/>
        <v>-3.4927509615389183E-4</v>
      </c>
    </row>
    <row r="21" spans="1:17">
      <c r="A21" s="26">
        <v>1.4</v>
      </c>
      <c r="B21" s="6">
        <v>1.47</v>
      </c>
      <c r="C21" s="8">
        <v>1.02</v>
      </c>
      <c r="D21" s="3">
        <v>14.27</v>
      </c>
      <c r="E21" s="5" t="s">
        <v>89</v>
      </c>
      <c r="F21" s="3">
        <v>4.5</v>
      </c>
      <c r="G21" s="9" t="s">
        <v>88</v>
      </c>
      <c r="H21" s="8">
        <v>1.0149999999999999</v>
      </c>
      <c r="I21" s="3">
        <v>14.21</v>
      </c>
      <c r="J21" s="5" t="s">
        <v>89</v>
      </c>
      <c r="K21" s="3">
        <v>4.4800000000000004</v>
      </c>
      <c r="L21" s="64" t="s">
        <v>88</v>
      </c>
      <c r="N21" s="134">
        <f t="shared" si="0"/>
        <v>4.5031759176000001</v>
      </c>
      <c r="O21" s="134">
        <f t="shared" si="1"/>
        <v>4.4831515112</v>
      </c>
      <c r="P21" s="135">
        <f t="shared" si="2"/>
        <v>7.0575946666669631E-4</v>
      </c>
      <c r="Q21" s="135">
        <f t="shared" si="3"/>
        <v>7.0346232142847495E-4</v>
      </c>
    </row>
    <row r="22" spans="1:17">
      <c r="A22" s="26">
        <v>1.5</v>
      </c>
      <c r="B22" s="6">
        <v>1.58</v>
      </c>
      <c r="C22" s="8">
        <v>1.0209999999999999</v>
      </c>
      <c r="D22" s="3">
        <v>15.32</v>
      </c>
      <c r="E22" s="5" t="s">
        <v>89</v>
      </c>
      <c r="F22" s="3">
        <v>4.83</v>
      </c>
      <c r="G22" s="9" t="s">
        <v>88</v>
      </c>
      <c r="H22" s="8">
        <v>1.016</v>
      </c>
      <c r="I22" s="3">
        <v>15.24</v>
      </c>
      <c r="J22" s="5" t="s">
        <v>89</v>
      </c>
      <c r="K22" s="3">
        <v>4.8099999999999996</v>
      </c>
      <c r="L22" s="64" t="s">
        <v>88</v>
      </c>
      <c r="N22" s="134">
        <f t="shared" si="0"/>
        <v>4.8315589125000002</v>
      </c>
      <c r="O22" s="134">
        <f t="shared" si="1"/>
        <v>4.8084484500000002</v>
      </c>
      <c r="P22" s="135">
        <f t="shared" si="2"/>
        <v>3.227562111801606E-4</v>
      </c>
      <c r="Q22" s="135">
        <f t="shared" si="3"/>
        <v>-3.225675675674433E-4</v>
      </c>
    </row>
    <row r="23" spans="1:17">
      <c r="A23" s="26">
        <v>1.6</v>
      </c>
      <c r="B23" s="6">
        <v>1.68</v>
      </c>
      <c r="C23" s="8">
        <v>1.022</v>
      </c>
      <c r="D23" s="3">
        <v>16.36</v>
      </c>
      <c r="E23" s="5" t="s">
        <v>89</v>
      </c>
      <c r="F23" s="3">
        <v>5.16</v>
      </c>
      <c r="G23" s="9" t="s">
        <v>88</v>
      </c>
      <c r="H23" s="8">
        <v>1.0169999999999999</v>
      </c>
      <c r="I23" s="3">
        <v>16.27</v>
      </c>
      <c r="J23" s="5" t="s">
        <v>89</v>
      </c>
      <c r="K23" s="3">
        <v>5.13</v>
      </c>
      <c r="L23" s="64" t="s">
        <v>88</v>
      </c>
      <c r="N23" s="134">
        <f t="shared" si="0"/>
        <v>5.1608477184000003</v>
      </c>
      <c r="O23" s="134">
        <f t="shared" si="1"/>
        <v>5.1344403208000005</v>
      </c>
      <c r="P23" s="135">
        <f t="shared" si="2"/>
        <v>1.6428651162794515E-4</v>
      </c>
      <c r="Q23" s="135">
        <f t="shared" si="3"/>
        <v>8.6555961013656205E-4</v>
      </c>
    </row>
    <row r="24" spans="1:17">
      <c r="A24" s="26">
        <v>1.7</v>
      </c>
      <c r="B24" s="6">
        <v>1.79</v>
      </c>
      <c r="C24" s="8">
        <v>1.024</v>
      </c>
      <c r="D24" s="3">
        <v>17.41</v>
      </c>
      <c r="E24" s="5" t="s">
        <v>89</v>
      </c>
      <c r="F24" s="3">
        <v>5.49</v>
      </c>
      <c r="G24" s="9" t="s">
        <v>88</v>
      </c>
      <c r="H24" s="8">
        <v>1.018</v>
      </c>
      <c r="I24" s="3">
        <v>17.309999999999999</v>
      </c>
      <c r="J24" s="5" t="s">
        <v>89</v>
      </c>
      <c r="K24" s="3">
        <v>5.46</v>
      </c>
      <c r="L24" s="64" t="s">
        <v>88</v>
      </c>
      <c r="N24" s="134">
        <f t="shared" si="0"/>
        <v>5.4910472426999997</v>
      </c>
      <c r="O24" s="134">
        <f t="shared" si="1"/>
        <v>5.4611296123999988</v>
      </c>
      <c r="P24" s="135">
        <f t="shared" si="2"/>
        <v>1.9075459016383442E-4</v>
      </c>
      <c r="Q24" s="135">
        <f t="shared" si="3"/>
        <v>2.0688871794851088E-4</v>
      </c>
    </row>
    <row r="25" spans="1:17">
      <c r="A25" s="26">
        <v>1.8</v>
      </c>
      <c r="B25" s="6">
        <v>1.89</v>
      </c>
      <c r="C25" s="8">
        <v>1.0249999999999999</v>
      </c>
      <c r="D25" s="3">
        <v>18.46</v>
      </c>
      <c r="E25" s="5" t="s">
        <v>89</v>
      </c>
      <c r="F25" s="3">
        <v>5.82</v>
      </c>
      <c r="G25" s="9" t="s">
        <v>88</v>
      </c>
      <c r="H25" s="8">
        <v>1.0189999999999999</v>
      </c>
      <c r="I25" s="3">
        <v>18.350000000000001</v>
      </c>
      <c r="J25" s="5" t="s">
        <v>89</v>
      </c>
      <c r="K25" s="3">
        <v>5.79</v>
      </c>
      <c r="L25" s="64" t="s">
        <v>88</v>
      </c>
      <c r="N25" s="134">
        <f t="shared" si="0"/>
        <v>5.8221623928000001</v>
      </c>
      <c r="O25" s="134">
        <f t="shared" si="1"/>
        <v>5.7885188135999996</v>
      </c>
      <c r="P25" s="135">
        <f t="shared" si="2"/>
        <v>3.7154515463915069E-4</v>
      </c>
      <c r="Q25" s="135">
        <f t="shared" si="3"/>
        <v>-2.5581803108815017E-4</v>
      </c>
    </row>
    <row r="26" spans="1:17">
      <c r="A26" s="26">
        <v>1.9</v>
      </c>
      <c r="B26" s="6">
        <v>2</v>
      </c>
      <c r="C26" s="8">
        <v>1.0269999999999999</v>
      </c>
      <c r="D26" s="3">
        <v>19.510000000000002</v>
      </c>
      <c r="E26" s="5" t="s">
        <v>89</v>
      </c>
      <c r="F26" s="3">
        <v>6.15</v>
      </c>
      <c r="G26" s="9" t="s">
        <v>88</v>
      </c>
      <c r="H26" s="8">
        <v>1.02</v>
      </c>
      <c r="I26" s="3">
        <v>19.39</v>
      </c>
      <c r="J26" s="5" t="s">
        <v>89</v>
      </c>
      <c r="K26" s="3">
        <v>6.12</v>
      </c>
      <c r="L26" s="64" t="s">
        <v>88</v>
      </c>
      <c r="N26" s="134">
        <f t="shared" si="0"/>
        <v>6.1541980760999992</v>
      </c>
      <c r="O26" s="134">
        <f t="shared" si="1"/>
        <v>6.1166104131999992</v>
      </c>
      <c r="P26" s="135">
        <f t="shared" si="2"/>
        <v>6.8261399999981992E-4</v>
      </c>
      <c r="Q26" s="135">
        <f t="shared" si="3"/>
        <v>-5.5385405228772851E-4</v>
      </c>
    </row>
    <row r="27" spans="1:17">
      <c r="A27" s="26">
        <v>2</v>
      </c>
      <c r="B27" s="6">
        <v>2.1</v>
      </c>
      <c r="C27" s="8">
        <v>1.028</v>
      </c>
      <c r="D27" s="3">
        <v>20.56</v>
      </c>
      <c r="E27" s="5" t="s">
        <v>89</v>
      </c>
      <c r="F27" s="3">
        <v>6.49</v>
      </c>
      <c r="G27" s="9" t="s">
        <v>88</v>
      </c>
      <c r="H27" s="8">
        <v>1.0209999999999999</v>
      </c>
      <c r="I27" s="3">
        <v>20.43</v>
      </c>
      <c r="J27" s="5" t="s">
        <v>89</v>
      </c>
      <c r="K27" s="3">
        <v>6.44</v>
      </c>
      <c r="L27" s="64" t="s">
        <v>88</v>
      </c>
      <c r="N27" s="134">
        <f t="shared" si="0"/>
        <v>6.4871591999999998</v>
      </c>
      <c r="O27" s="134">
        <f t="shared" si="1"/>
        <v>6.4454068999999992</v>
      </c>
      <c r="P27" s="135">
        <f t="shared" si="2"/>
        <v>-4.3771956856709102E-4</v>
      </c>
      <c r="Q27" s="135">
        <f t="shared" si="3"/>
        <v>8.3958074534142403E-4</v>
      </c>
    </row>
    <row r="28" spans="1:17">
      <c r="A28" s="26">
        <v>2.1</v>
      </c>
      <c r="B28" s="6">
        <v>2.21</v>
      </c>
      <c r="C28" s="8">
        <v>1.03</v>
      </c>
      <c r="D28" s="3">
        <v>21.62</v>
      </c>
      <c r="E28" s="5" t="s">
        <v>89</v>
      </c>
      <c r="F28" s="3">
        <v>6.82</v>
      </c>
      <c r="G28" s="9" t="s">
        <v>88</v>
      </c>
      <c r="H28" s="8">
        <v>1.0229999999999999</v>
      </c>
      <c r="I28" s="3">
        <v>21.47</v>
      </c>
      <c r="J28" s="5" t="s">
        <v>89</v>
      </c>
      <c r="K28" s="3">
        <v>6.77</v>
      </c>
      <c r="L28" s="64" t="s">
        <v>88</v>
      </c>
      <c r="N28" s="134">
        <f t="shared" si="0"/>
        <v>6.8210506719000001</v>
      </c>
      <c r="O28" s="134">
        <f t="shared" si="1"/>
        <v>6.7749107627999994</v>
      </c>
      <c r="P28" s="135">
        <f t="shared" si="2"/>
        <v>1.5405746334308729E-4</v>
      </c>
      <c r="Q28" s="135">
        <f t="shared" si="3"/>
        <v>7.253711669128215E-4</v>
      </c>
    </row>
    <row r="29" spans="1:17">
      <c r="A29" s="26">
        <v>2.2000000000000002</v>
      </c>
      <c r="B29" s="6">
        <v>2.31</v>
      </c>
      <c r="C29" s="8">
        <v>1.0309999999999999</v>
      </c>
      <c r="D29" s="3">
        <v>22.68</v>
      </c>
      <c r="E29" s="5" t="s">
        <v>89</v>
      </c>
      <c r="F29" s="3">
        <v>7.16</v>
      </c>
      <c r="G29" s="9" t="s">
        <v>88</v>
      </c>
      <c r="H29" s="8">
        <v>1.024</v>
      </c>
      <c r="I29" s="3">
        <v>22.52</v>
      </c>
      <c r="J29" s="5" t="s">
        <v>89</v>
      </c>
      <c r="K29" s="3">
        <v>7.1</v>
      </c>
      <c r="L29" s="64" t="s">
        <v>88</v>
      </c>
      <c r="N29" s="134">
        <f t="shared" si="0"/>
        <v>7.1558773992000004</v>
      </c>
      <c r="O29" s="134">
        <f t="shared" si="1"/>
        <v>7.1051244903999997</v>
      </c>
      <c r="P29" s="135">
        <f t="shared" si="2"/>
        <v>-5.7578223463683096E-4</v>
      </c>
      <c r="Q29" s="135">
        <f t="shared" si="3"/>
        <v>7.2175921126761558E-4</v>
      </c>
    </row>
    <row r="30" spans="1:17">
      <c r="A30" s="26">
        <v>2.2999999999999998</v>
      </c>
      <c r="B30" s="6">
        <v>2.42</v>
      </c>
      <c r="C30" s="8">
        <v>1.0329999999999999</v>
      </c>
      <c r="D30" s="3">
        <v>23.75</v>
      </c>
      <c r="E30" s="5" t="s">
        <v>89</v>
      </c>
      <c r="F30" s="3">
        <v>7.49</v>
      </c>
      <c r="G30" s="9" t="s">
        <v>88</v>
      </c>
      <c r="H30" s="8">
        <v>1.0249999999999999</v>
      </c>
      <c r="I30" s="3">
        <v>23.57</v>
      </c>
      <c r="J30" s="5" t="s">
        <v>89</v>
      </c>
      <c r="K30" s="3">
        <v>7.44</v>
      </c>
      <c r="L30" s="64" t="s">
        <v>88</v>
      </c>
      <c r="N30" s="134">
        <f t="shared" si="0"/>
        <v>7.491644289299999</v>
      </c>
      <c r="O30" s="134">
        <f t="shared" si="1"/>
        <v>7.4360505715999992</v>
      </c>
      <c r="P30" s="135">
        <f t="shared" si="2"/>
        <v>2.1953128170878832E-4</v>
      </c>
      <c r="Q30" s="135">
        <f t="shared" si="3"/>
        <v>-5.3083715053779993E-4</v>
      </c>
    </row>
    <row r="31" spans="1:17">
      <c r="A31" s="26">
        <v>2.4</v>
      </c>
      <c r="B31" s="6">
        <v>2.52</v>
      </c>
      <c r="C31" s="8">
        <v>1.034</v>
      </c>
      <c r="D31" s="3">
        <v>24.82</v>
      </c>
      <c r="E31" s="5" t="s">
        <v>89</v>
      </c>
      <c r="F31" s="3">
        <v>7.83</v>
      </c>
      <c r="G31" s="9" t="s">
        <v>88</v>
      </c>
      <c r="H31" s="8">
        <v>1.026</v>
      </c>
      <c r="I31" s="3">
        <v>24.62</v>
      </c>
      <c r="J31" s="5" t="s">
        <v>89</v>
      </c>
      <c r="K31" s="3">
        <v>7.77</v>
      </c>
      <c r="L31" s="64" t="s">
        <v>88</v>
      </c>
      <c r="N31" s="134">
        <f t="shared" si="0"/>
        <v>7.8283562495999997</v>
      </c>
      <c r="O31" s="134">
        <f t="shared" si="1"/>
        <v>7.7676914951999994</v>
      </c>
      <c r="P31" s="135">
        <f t="shared" si="2"/>
        <v>-2.0992980842917254E-4</v>
      </c>
      <c r="Q31" s="135">
        <f t="shared" si="3"/>
        <v>-2.9710486486489343E-4</v>
      </c>
    </row>
    <row r="32" spans="1:17">
      <c r="A32" s="26">
        <v>2.5</v>
      </c>
      <c r="B32" s="6">
        <v>2.63</v>
      </c>
      <c r="C32" s="8">
        <v>1.036</v>
      </c>
      <c r="D32" s="3">
        <v>25.89</v>
      </c>
      <c r="E32" s="5" t="s">
        <v>89</v>
      </c>
      <c r="F32" s="3">
        <v>8.17</v>
      </c>
      <c r="G32" s="9" t="s">
        <v>88</v>
      </c>
      <c r="H32" s="8">
        <v>1.0269999999999999</v>
      </c>
      <c r="I32" s="3">
        <v>25.67</v>
      </c>
      <c r="J32" s="5" t="s">
        <v>89</v>
      </c>
      <c r="K32" s="3">
        <v>8.1</v>
      </c>
      <c r="L32" s="64" t="s">
        <v>88</v>
      </c>
      <c r="N32" s="134">
        <f t="shared" si="0"/>
        <v>8.1660181875000006</v>
      </c>
      <c r="O32" s="134">
        <f t="shared" si="1"/>
        <v>8.1000497499999984</v>
      </c>
      <c r="P32" s="135">
        <f t="shared" si="2"/>
        <v>-4.8736995104030519E-4</v>
      </c>
      <c r="Q32" s="135">
        <f t="shared" si="3"/>
        <v>6.1419753084862109E-6</v>
      </c>
    </row>
    <row r="33" spans="1:17">
      <c r="A33" s="27">
        <v>2.6</v>
      </c>
      <c r="B33" s="7">
        <v>2.73</v>
      </c>
      <c r="C33" s="10">
        <v>1.0369999999999999</v>
      </c>
      <c r="D33" s="4">
        <v>26.96</v>
      </c>
      <c r="E33" s="5" t="s">
        <v>89</v>
      </c>
      <c r="F33" s="4">
        <v>8.51</v>
      </c>
      <c r="G33" s="9" t="s">
        <v>88</v>
      </c>
      <c r="H33" s="10">
        <v>1.028</v>
      </c>
      <c r="I33" s="4">
        <v>26.73</v>
      </c>
      <c r="J33" s="5" t="s">
        <v>89</v>
      </c>
      <c r="K33" s="4">
        <v>8.43</v>
      </c>
      <c r="L33" s="64" t="s">
        <v>88</v>
      </c>
      <c r="N33" s="134">
        <f t="shared" si="0"/>
        <v>8.5046350104000012</v>
      </c>
      <c r="O33" s="134">
        <f t="shared" si="1"/>
        <v>8.4331278247999997</v>
      </c>
      <c r="P33" s="135">
        <f t="shared" si="2"/>
        <v>-6.3043356051686698E-4</v>
      </c>
      <c r="Q33" s="135">
        <f t="shared" si="3"/>
        <v>3.7103497034400432E-4</v>
      </c>
    </row>
    <row r="34" spans="1:17">
      <c r="A34" s="26">
        <v>2.7</v>
      </c>
      <c r="B34" s="6">
        <v>2.84</v>
      </c>
      <c r="C34" s="8">
        <v>1.038</v>
      </c>
      <c r="D34" s="3">
        <v>28.04</v>
      </c>
      <c r="E34" s="5" t="s">
        <v>89</v>
      </c>
      <c r="F34" s="3">
        <v>8.84</v>
      </c>
      <c r="G34" s="9" t="s">
        <v>88</v>
      </c>
      <c r="H34" s="8">
        <v>1.0289999999999999</v>
      </c>
      <c r="I34" s="3">
        <v>27.79</v>
      </c>
      <c r="J34" s="5" t="s">
        <v>89</v>
      </c>
      <c r="K34" s="3">
        <v>8.77</v>
      </c>
      <c r="L34" s="64" t="s">
        <v>88</v>
      </c>
      <c r="N34" s="134">
        <f t="shared" si="0"/>
        <v>8.8442116257000016</v>
      </c>
      <c r="O34" s="134">
        <f t="shared" si="1"/>
        <v>8.7669282083999995</v>
      </c>
      <c r="P34" s="135">
        <f t="shared" si="2"/>
        <v>4.7642824660653569E-4</v>
      </c>
      <c r="Q34" s="135">
        <f t="shared" si="3"/>
        <v>-3.5026129988597948E-4</v>
      </c>
    </row>
    <row r="35" spans="1:17">
      <c r="A35" s="26">
        <v>2.8</v>
      </c>
      <c r="B35" s="6">
        <v>2.94</v>
      </c>
      <c r="C35" s="8">
        <v>1.04</v>
      </c>
      <c r="D35" s="3">
        <v>29.12</v>
      </c>
      <c r="E35" s="5" t="s">
        <v>89</v>
      </c>
      <c r="F35" s="3">
        <v>9.19</v>
      </c>
      <c r="G35" s="9" t="s">
        <v>88</v>
      </c>
      <c r="H35" s="8">
        <v>1.03</v>
      </c>
      <c r="I35" s="3">
        <v>28.85</v>
      </c>
      <c r="J35" s="5" t="s">
        <v>89</v>
      </c>
      <c r="K35" s="3">
        <v>9.1</v>
      </c>
      <c r="L35" s="64" t="s">
        <v>88</v>
      </c>
      <c r="N35" s="134">
        <f t="shared" si="0"/>
        <v>9.184752940800001</v>
      </c>
      <c r="O35" s="134">
        <f t="shared" si="1"/>
        <v>9.1014533895999996</v>
      </c>
      <c r="P35" s="135">
        <f t="shared" si="2"/>
        <v>-5.7095312295957136E-4</v>
      </c>
      <c r="Q35" s="135">
        <f t="shared" si="3"/>
        <v>1.5971314285713909E-4</v>
      </c>
    </row>
    <row r="36" spans="1:17">
      <c r="A36" s="26">
        <v>2.9</v>
      </c>
      <c r="B36" s="6">
        <v>3.05</v>
      </c>
      <c r="C36" s="8">
        <v>1.0409999999999999</v>
      </c>
      <c r="D36" s="3">
        <v>30.2</v>
      </c>
      <c r="E36" s="5" t="s">
        <v>89</v>
      </c>
      <c r="F36" s="3">
        <v>9.5299999999999994</v>
      </c>
      <c r="G36" s="9" t="s">
        <v>88</v>
      </c>
      <c r="H36" s="8">
        <v>1.0309999999999999</v>
      </c>
      <c r="I36" s="3">
        <v>29.91</v>
      </c>
      <c r="J36" s="5" t="s">
        <v>89</v>
      </c>
      <c r="K36" s="3">
        <v>9.44</v>
      </c>
      <c r="L36" s="64" t="s">
        <v>88</v>
      </c>
      <c r="N36" s="134">
        <f t="shared" si="0"/>
        <v>9.5262638631000005</v>
      </c>
      <c r="O36" s="134">
        <f t="shared" si="1"/>
        <v>9.4367058571999998</v>
      </c>
      <c r="P36" s="135">
        <f t="shared" si="2"/>
        <v>-3.9203954879316418E-4</v>
      </c>
      <c r="Q36" s="135">
        <f t="shared" si="3"/>
        <v>-3.489558050847175E-4</v>
      </c>
    </row>
    <row r="37" spans="1:17">
      <c r="A37" s="26">
        <v>3</v>
      </c>
      <c r="B37" s="6">
        <v>3.15</v>
      </c>
      <c r="C37" s="8">
        <v>1.0429999999999999</v>
      </c>
      <c r="D37" s="3">
        <v>31.29</v>
      </c>
      <c r="E37" s="5" t="s">
        <v>89</v>
      </c>
      <c r="F37" s="3">
        <v>9.8699999999999992</v>
      </c>
      <c r="G37" s="9" t="s">
        <v>88</v>
      </c>
      <c r="H37" s="8">
        <v>1.0329999999999999</v>
      </c>
      <c r="I37" s="3">
        <v>30.98</v>
      </c>
      <c r="J37" s="5" t="s">
        <v>89</v>
      </c>
      <c r="K37" s="3">
        <v>9.77</v>
      </c>
      <c r="L37" s="64" t="s">
        <v>88</v>
      </c>
      <c r="N37" s="134">
        <f t="shared" si="0"/>
        <v>9.8687493000000011</v>
      </c>
      <c r="O37" s="134">
        <f t="shared" si="1"/>
        <v>9.7726880999999999</v>
      </c>
      <c r="P37" s="135">
        <f t="shared" si="2"/>
        <v>-1.2671732522777729E-4</v>
      </c>
      <c r="Q37" s="135">
        <f t="shared" si="3"/>
        <v>2.7513817809624405E-4</v>
      </c>
    </row>
    <row r="38" spans="1:17">
      <c r="A38" s="26">
        <v>3.5</v>
      </c>
      <c r="B38" s="6">
        <v>3.68</v>
      </c>
      <c r="C38" s="8">
        <v>1.05</v>
      </c>
      <c r="D38" s="3">
        <v>36.76</v>
      </c>
      <c r="E38" s="5" t="s">
        <v>89</v>
      </c>
      <c r="F38" s="3">
        <v>11.6</v>
      </c>
      <c r="G38" s="9" t="s">
        <v>88</v>
      </c>
      <c r="H38" s="8">
        <v>1.038</v>
      </c>
      <c r="I38" s="3">
        <v>36.340000000000003</v>
      </c>
      <c r="J38" s="5" t="s">
        <v>89</v>
      </c>
      <c r="K38" s="3">
        <v>11.46</v>
      </c>
      <c r="L38" s="64" t="s">
        <v>88</v>
      </c>
      <c r="N38" s="134">
        <f t="shared" si="0"/>
        <v>11.595965962499999</v>
      </c>
      <c r="O38" s="134">
        <f t="shared" si="1"/>
        <v>11.463633049999999</v>
      </c>
      <c r="P38" s="135">
        <f t="shared" si="2"/>
        <v>-3.4776185344830251E-4</v>
      </c>
      <c r="Q38" s="135">
        <f t="shared" si="3"/>
        <v>3.1702006980782678E-4</v>
      </c>
    </row>
    <row r="39" spans="1:17">
      <c r="A39" s="26">
        <v>4.5</v>
      </c>
      <c r="B39" s="6">
        <v>4.7300000000000004</v>
      </c>
      <c r="C39" s="8">
        <v>1.0660000000000001</v>
      </c>
      <c r="D39" s="3">
        <v>47.96</v>
      </c>
      <c r="E39" s="5" t="s">
        <v>89</v>
      </c>
      <c r="F39" s="3">
        <v>15.13</v>
      </c>
      <c r="G39" s="9" t="s">
        <v>88</v>
      </c>
      <c r="H39" s="8">
        <v>1.05</v>
      </c>
      <c r="I39" s="3">
        <v>47.24</v>
      </c>
      <c r="J39" s="5" t="s">
        <v>89</v>
      </c>
      <c r="K39" s="3">
        <v>14.9</v>
      </c>
      <c r="L39" s="64" t="s">
        <v>88</v>
      </c>
      <c r="N39" s="134">
        <f t="shared" si="0"/>
        <v>15.1263096375</v>
      </c>
      <c r="O39" s="134">
        <f t="shared" si="1"/>
        <v>14.901687149999999</v>
      </c>
      <c r="P39" s="135">
        <f t="shared" si="2"/>
        <v>-2.4391027759421231E-4</v>
      </c>
      <c r="Q39" s="135">
        <f t="shared" si="3"/>
        <v>1.1323154362406968E-4</v>
      </c>
    </row>
    <row r="40" spans="1:17">
      <c r="A40" s="26">
        <v>5</v>
      </c>
      <c r="B40" s="6">
        <v>5.25</v>
      </c>
      <c r="C40" s="8">
        <v>1.0740000000000001</v>
      </c>
      <c r="D40" s="3">
        <v>53.68</v>
      </c>
      <c r="E40" s="5" t="s">
        <v>89</v>
      </c>
      <c r="F40" s="3">
        <v>16.93</v>
      </c>
      <c r="G40" s="9" t="s">
        <v>88</v>
      </c>
      <c r="H40" s="8">
        <v>1.0549999999999999</v>
      </c>
      <c r="I40" s="3">
        <v>52.77</v>
      </c>
      <c r="J40" s="5" t="s">
        <v>89</v>
      </c>
      <c r="K40" s="3">
        <v>16.649999999999999</v>
      </c>
      <c r="L40" s="64" t="s">
        <v>88</v>
      </c>
      <c r="N40" s="134">
        <f t="shared" ref="N40:N61" si="4">N$2*A40^3+N$3*A40^2+N$4*A40^1+N$5</f>
        <v>16.930663500000001</v>
      </c>
      <c r="O40" s="134">
        <f t="shared" si="1"/>
        <v>16.649418499999999</v>
      </c>
      <c r="P40" s="135">
        <f t="shared" si="2"/>
        <v>3.9190785587814794E-5</v>
      </c>
      <c r="Q40" s="135">
        <f t="shared" si="3"/>
        <v>-3.4924924924872342E-5</v>
      </c>
    </row>
    <row r="41" spans="1:17">
      <c r="A41" s="26">
        <v>5.5</v>
      </c>
      <c r="B41" s="6">
        <v>5.78</v>
      </c>
      <c r="C41" s="8">
        <v>1.0820000000000001</v>
      </c>
      <c r="D41" s="3">
        <v>59.49</v>
      </c>
      <c r="E41" s="5" t="s">
        <v>89</v>
      </c>
      <c r="F41" s="3">
        <v>18.77</v>
      </c>
      <c r="G41" s="9" t="s">
        <v>88</v>
      </c>
      <c r="H41" s="8">
        <v>1.0609999999999999</v>
      </c>
      <c r="I41" s="3">
        <v>58.38</v>
      </c>
      <c r="J41" s="5" t="s">
        <v>89</v>
      </c>
      <c r="K41" s="3">
        <v>18.420000000000002</v>
      </c>
      <c r="L41" s="64" t="s">
        <v>88</v>
      </c>
      <c r="N41" s="134">
        <f t="shared" si="4"/>
        <v>18.761956612500001</v>
      </c>
      <c r="O41" s="134">
        <f t="shared" si="1"/>
        <v>18.416700849999998</v>
      </c>
      <c r="P41" s="135">
        <f t="shared" si="2"/>
        <v>-4.2852357485343633E-4</v>
      </c>
      <c r="Q41" s="135">
        <f t="shared" si="3"/>
        <v>-1.7910694896871291E-4</v>
      </c>
    </row>
    <row r="42" spans="1:17">
      <c r="A42" s="26">
        <v>6</v>
      </c>
      <c r="B42" s="6">
        <v>6.3</v>
      </c>
      <c r="C42" s="8">
        <v>1.0900000000000001</v>
      </c>
      <c r="D42" s="3">
        <v>65.38</v>
      </c>
      <c r="E42" s="5" t="s">
        <v>89</v>
      </c>
      <c r="F42" s="3">
        <v>20.62</v>
      </c>
      <c r="G42" s="9" t="s">
        <v>88</v>
      </c>
      <c r="H42" s="8">
        <v>1.0669999999999999</v>
      </c>
      <c r="I42" s="3">
        <v>64.040000000000006</v>
      </c>
      <c r="J42" s="5" t="s">
        <v>89</v>
      </c>
      <c r="K42" s="3">
        <v>20.2</v>
      </c>
      <c r="L42" s="64" t="s">
        <v>88</v>
      </c>
      <c r="N42" s="134">
        <f t="shared" si="4"/>
        <v>20.620802400000002</v>
      </c>
      <c r="O42" s="134">
        <f t="shared" si="1"/>
        <v>20.203845300000001</v>
      </c>
      <c r="P42" s="135">
        <f t="shared" si="2"/>
        <v>3.8913676042740694E-5</v>
      </c>
      <c r="Q42" s="135">
        <f t="shared" si="3"/>
        <v>1.9036138613870435E-4</v>
      </c>
    </row>
    <row r="43" spans="1:17">
      <c r="A43" s="26">
        <v>6.5</v>
      </c>
      <c r="B43" s="6">
        <v>6.83</v>
      </c>
      <c r="C43" s="8">
        <v>1.0980000000000001</v>
      </c>
      <c r="D43" s="3">
        <v>71.36</v>
      </c>
      <c r="E43" s="5" t="s">
        <v>89</v>
      </c>
      <c r="F43" s="3">
        <v>22.51</v>
      </c>
      <c r="G43" s="9" t="s">
        <v>88</v>
      </c>
      <c r="H43" s="8">
        <v>1.073</v>
      </c>
      <c r="I43" s="3">
        <v>69.77</v>
      </c>
      <c r="J43" s="5" t="s">
        <v>89</v>
      </c>
      <c r="K43" s="3">
        <v>22.01</v>
      </c>
      <c r="L43" s="64" t="s">
        <v>88</v>
      </c>
      <c r="N43" s="134">
        <f t="shared" si="4"/>
        <v>22.5078142875</v>
      </c>
      <c r="O43" s="134">
        <f t="shared" si="1"/>
        <v>22.011162949999999</v>
      </c>
      <c r="P43" s="135">
        <f t="shared" si="2"/>
        <v>-9.7099622390097834E-5</v>
      </c>
      <c r="Q43" s="135">
        <f t="shared" si="3"/>
        <v>5.2837346660502695E-5</v>
      </c>
    </row>
    <row r="44" spans="1:17">
      <c r="A44" s="26">
        <v>7</v>
      </c>
      <c r="B44" s="6">
        <v>7.35</v>
      </c>
      <c r="C44" s="8">
        <v>1.1060000000000001</v>
      </c>
      <c r="D44" s="3">
        <v>77.430000000000007</v>
      </c>
      <c r="E44" s="5" t="s">
        <v>89</v>
      </c>
      <c r="F44" s="3">
        <v>24.43</v>
      </c>
      <c r="G44" s="9" t="s">
        <v>88</v>
      </c>
      <c r="H44" s="8">
        <v>1.079</v>
      </c>
      <c r="I44" s="3">
        <v>75.56</v>
      </c>
      <c r="J44" s="5" t="s">
        <v>89</v>
      </c>
      <c r="K44" s="3">
        <v>23.84</v>
      </c>
      <c r="L44" s="64" t="s">
        <v>88</v>
      </c>
      <c r="N44" s="134">
        <f t="shared" si="4"/>
        <v>24.4236057</v>
      </c>
      <c r="O44" s="134">
        <f t="shared" si="1"/>
        <v>23.838964899999997</v>
      </c>
      <c r="P44" s="135">
        <f t="shared" si="2"/>
        <v>-2.6173966434712184E-4</v>
      </c>
      <c r="Q44" s="135">
        <f t="shared" si="3"/>
        <v>-4.3418624161193043E-5</v>
      </c>
    </row>
    <row r="45" spans="1:17">
      <c r="A45" s="26">
        <v>7.5</v>
      </c>
      <c r="B45" s="6">
        <v>7.88</v>
      </c>
      <c r="C45" s="8">
        <v>1.115</v>
      </c>
      <c r="D45" s="3">
        <v>83.6</v>
      </c>
      <c r="E45" s="5" t="s">
        <v>89</v>
      </c>
      <c r="F45" s="3">
        <v>26.37</v>
      </c>
      <c r="G45" s="9" t="s">
        <v>88</v>
      </c>
      <c r="H45" s="8">
        <v>1.0860000000000001</v>
      </c>
      <c r="I45" s="3">
        <v>81.42</v>
      </c>
      <c r="J45" s="5" t="s">
        <v>89</v>
      </c>
      <c r="K45" s="3">
        <v>25.68</v>
      </c>
      <c r="L45" s="64" t="s">
        <v>88</v>
      </c>
      <c r="N45" s="134">
        <f t="shared" si="4"/>
        <v>26.3687900625</v>
      </c>
      <c r="O45" s="134">
        <f t="shared" si="1"/>
        <v>25.687562249999999</v>
      </c>
      <c r="P45" s="135">
        <f t="shared" si="2"/>
        <v>-4.5883105802068076E-5</v>
      </c>
      <c r="Q45" s="135">
        <f t="shared" si="3"/>
        <v>2.9448014018689401E-4</v>
      </c>
    </row>
    <row r="46" spans="1:17">
      <c r="A46" s="26">
        <v>8</v>
      </c>
      <c r="B46" s="6">
        <v>8.4</v>
      </c>
      <c r="C46" s="8">
        <v>1.123</v>
      </c>
      <c r="D46" s="3">
        <v>89.86</v>
      </c>
      <c r="E46" s="5" t="s">
        <v>89</v>
      </c>
      <c r="F46" s="3">
        <v>28.35</v>
      </c>
      <c r="G46" s="9" t="s">
        <v>88</v>
      </c>
      <c r="H46" s="8">
        <v>1.0920000000000001</v>
      </c>
      <c r="I46" s="3">
        <v>87.35</v>
      </c>
      <c r="J46" s="5" t="s">
        <v>89</v>
      </c>
      <c r="K46" s="3">
        <v>27.55</v>
      </c>
      <c r="L46" s="64" t="s">
        <v>88</v>
      </c>
      <c r="N46" s="134">
        <f t="shared" si="4"/>
        <v>28.343980800000001</v>
      </c>
      <c r="O46" s="134">
        <f t="shared" si="1"/>
        <v>27.5572661</v>
      </c>
      <c r="P46" s="135">
        <f t="shared" si="2"/>
        <v>-2.123174603174878E-4</v>
      </c>
      <c r="Q46" s="135">
        <f t="shared" si="3"/>
        <v>2.637422867513228E-4</v>
      </c>
    </row>
    <row r="47" spans="1:17">
      <c r="A47" s="26">
        <v>8.5</v>
      </c>
      <c r="B47" s="6">
        <v>8.93</v>
      </c>
      <c r="C47" s="8">
        <v>1.1319999999999999</v>
      </c>
      <c r="D47" s="3">
        <v>96.22</v>
      </c>
      <c r="E47" s="5" t="s">
        <v>89</v>
      </c>
      <c r="F47" s="3">
        <v>30.35</v>
      </c>
      <c r="G47" s="9" t="s">
        <v>88</v>
      </c>
      <c r="H47" s="8">
        <v>1.0980000000000001</v>
      </c>
      <c r="I47" s="3">
        <v>93.34</v>
      </c>
      <c r="J47" s="5" t="s">
        <v>89</v>
      </c>
      <c r="K47" s="3">
        <v>29.45</v>
      </c>
      <c r="L47" s="64" t="s">
        <v>88</v>
      </c>
      <c r="N47" s="134">
        <f t="shared" si="4"/>
        <v>30.349791337500001</v>
      </c>
      <c r="O47" s="134">
        <f t="shared" si="1"/>
        <v>29.44838755</v>
      </c>
      <c r="P47" s="135">
        <f t="shared" si="2"/>
        <v>-6.8752059308204462E-6</v>
      </c>
      <c r="Q47" s="135">
        <f t="shared" si="3"/>
        <v>-5.4752122241074854E-5</v>
      </c>
    </row>
    <row r="48" spans="1:17">
      <c r="A48" s="26">
        <v>8.6</v>
      </c>
      <c r="B48" s="6">
        <v>9.0299999999999994</v>
      </c>
      <c r="C48" s="8">
        <v>1.1339999999999999</v>
      </c>
      <c r="D48" s="3">
        <v>97.5</v>
      </c>
      <c r="E48" s="5" t="s">
        <v>89</v>
      </c>
      <c r="F48" s="3">
        <v>30.76</v>
      </c>
      <c r="G48" s="9" t="s">
        <v>88</v>
      </c>
      <c r="H48" s="8">
        <v>1.099</v>
      </c>
      <c r="I48" s="3">
        <v>94.55</v>
      </c>
      <c r="J48" s="5" t="s">
        <v>89</v>
      </c>
      <c r="K48" s="3">
        <v>29.83</v>
      </c>
      <c r="L48" s="64" t="s">
        <v>88</v>
      </c>
      <c r="N48" s="134">
        <f t="shared" si="4"/>
        <v>30.7546818024</v>
      </c>
      <c r="O48" s="134">
        <f t="shared" si="1"/>
        <v>29.829209328799994</v>
      </c>
      <c r="P48" s="135">
        <f t="shared" si="2"/>
        <v>-1.728932899870346E-4</v>
      </c>
      <c r="Q48" s="135">
        <f t="shared" si="3"/>
        <v>-2.6505906805374169E-5</v>
      </c>
    </row>
    <row r="49" spans="1:17">
      <c r="A49" s="26">
        <v>8.6999999999999993</v>
      </c>
      <c r="B49" s="6">
        <v>9.14</v>
      </c>
      <c r="C49" s="8">
        <v>1.135</v>
      </c>
      <c r="D49" s="3">
        <v>98.79</v>
      </c>
      <c r="E49" s="5" t="s">
        <v>89</v>
      </c>
      <c r="F49" s="3">
        <v>31.16</v>
      </c>
      <c r="G49" s="9" t="s">
        <v>88</v>
      </c>
      <c r="H49" s="8">
        <v>1.101</v>
      </c>
      <c r="I49" s="3">
        <v>95.76</v>
      </c>
      <c r="J49" s="5" t="s">
        <v>89</v>
      </c>
      <c r="K49" s="3">
        <v>30.21</v>
      </c>
      <c r="L49" s="64" t="s">
        <v>88</v>
      </c>
      <c r="N49" s="134">
        <f t="shared" si="4"/>
        <v>31.160826503699997</v>
      </c>
      <c r="O49" s="134">
        <f t="shared" si="1"/>
        <v>30.210902744399995</v>
      </c>
      <c r="P49" s="135">
        <f t="shared" si="2"/>
        <v>2.6524508985791427E-5</v>
      </c>
      <c r="Q49" s="135">
        <f t="shared" si="3"/>
        <v>2.9882303872692775E-5</v>
      </c>
    </row>
    <row r="50" spans="1:17">
      <c r="A50" s="26">
        <v>8.9</v>
      </c>
      <c r="B50" s="6">
        <v>9.35</v>
      </c>
      <c r="C50" s="8">
        <v>1.139</v>
      </c>
      <c r="D50" s="3">
        <v>101.37</v>
      </c>
      <c r="E50" s="5" t="s">
        <v>89</v>
      </c>
      <c r="F50" s="3">
        <v>31.98</v>
      </c>
      <c r="G50" s="9" t="s">
        <v>88</v>
      </c>
      <c r="H50" s="8">
        <v>1.103</v>
      </c>
      <c r="I50" s="3">
        <v>98.19</v>
      </c>
      <c r="J50" s="5" t="s">
        <v>89</v>
      </c>
      <c r="K50" s="3">
        <v>30.97</v>
      </c>
      <c r="L50" s="64" t="s">
        <v>88</v>
      </c>
      <c r="N50" s="134">
        <f t="shared" si="4"/>
        <v>31.976898245100003</v>
      </c>
      <c r="O50" s="134">
        <f t="shared" si="1"/>
        <v>30.976914441200002</v>
      </c>
      <c r="P50" s="135">
        <f t="shared" si="2"/>
        <v>-9.6990459662215265E-5</v>
      </c>
      <c r="Q50" s="135">
        <f t="shared" si="3"/>
        <v>2.2326255085575853E-4</v>
      </c>
    </row>
    <row r="51" spans="1:17">
      <c r="A51" s="26">
        <v>9</v>
      </c>
      <c r="B51" s="6">
        <v>9.4499999999999993</v>
      </c>
      <c r="C51" s="8">
        <v>1.141</v>
      </c>
      <c r="D51" s="3">
        <v>102.67</v>
      </c>
      <c r="E51" s="5" t="s">
        <v>89</v>
      </c>
      <c r="F51" s="3">
        <v>32.39</v>
      </c>
      <c r="G51" s="9" t="s">
        <v>88</v>
      </c>
      <c r="H51" s="8">
        <v>1.105</v>
      </c>
      <c r="I51" s="3">
        <v>99.41</v>
      </c>
      <c r="J51" s="5" t="s">
        <v>89</v>
      </c>
      <c r="K51" s="3">
        <v>31.36</v>
      </c>
      <c r="L51" s="64" t="s">
        <v>88</v>
      </c>
      <c r="N51" s="134">
        <f t="shared" si="4"/>
        <v>32.386835099999999</v>
      </c>
      <c r="O51" s="134">
        <f t="shared" si="1"/>
        <v>31.3612377</v>
      </c>
      <c r="P51" s="135">
        <f t="shared" si="2"/>
        <v>-9.7712256869452929E-5</v>
      </c>
      <c r="Q51" s="135">
        <f t="shared" si="3"/>
        <v>3.9467474489820963E-5</v>
      </c>
    </row>
    <row r="52" spans="1:17">
      <c r="A52" s="26">
        <v>9.1</v>
      </c>
      <c r="B52" s="6">
        <v>9.56</v>
      </c>
      <c r="C52" s="8">
        <v>1.143</v>
      </c>
      <c r="D52" s="3">
        <v>103.98</v>
      </c>
      <c r="E52" s="5" t="s">
        <v>89</v>
      </c>
      <c r="F52" s="3">
        <v>32.799999999999997</v>
      </c>
      <c r="G52" s="9" t="s">
        <v>88</v>
      </c>
      <c r="H52" s="8">
        <v>1.1060000000000001</v>
      </c>
      <c r="I52" s="3">
        <v>100.63</v>
      </c>
      <c r="J52" s="5" t="s">
        <v>89</v>
      </c>
      <c r="K52" s="3">
        <v>31.74</v>
      </c>
      <c r="L52" s="64" t="s">
        <v>88</v>
      </c>
      <c r="N52" s="134">
        <f t="shared" si="4"/>
        <v>32.798045820900001</v>
      </c>
      <c r="O52" s="134">
        <f t="shared" si="1"/>
        <v>31.746442550799998</v>
      </c>
      <c r="P52" s="135">
        <f t="shared" si="2"/>
        <v>-5.9578631097458009E-5</v>
      </c>
      <c r="Q52" s="135">
        <f t="shared" si="3"/>
        <v>2.0297891619405246E-4</v>
      </c>
    </row>
    <row r="53" spans="1:17">
      <c r="A53" s="26">
        <v>9.1999999999999993</v>
      </c>
      <c r="B53" s="6">
        <v>9.66</v>
      </c>
      <c r="C53" s="8">
        <v>1.1439999999999999</v>
      </c>
      <c r="D53" s="3">
        <v>105.29</v>
      </c>
      <c r="E53" s="5" t="s">
        <v>89</v>
      </c>
      <c r="F53" s="3">
        <v>33.21</v>
      </c>
      <c r="G53" s="9" t="s">
        <v>88</v>
      </c>
      <c r="H53" s="8">
        <v>1.107</v>
      </c>
      <c r="I53" s="3">
        <v>101.85</v>
      </c>
      <c r="J53" s="5" t="s">
        <v>89</v>
      </c>
      <c r="K53" s="3">
        <v>32.130000000000003</v>
      </c>
      <c r="L53" s="64" t="s">
        <v>88</v>
      </c>
      <c r="N53" s="134">
        <f t="shared" si="4"/>
        <v>33.210535315199998</v>
      </c>
      <c r="O53" s="134">
        <f t="shared" si="1"/>
        <v>32.132531482399997</v>
      </c>
      <c r="P53" s="135">
        <f t="shared" si="2"/>
        <v>1.6119096657541227E-5</v>
      </c>
      <c r="Q53" s="135">
        <f t="shared" si="3"/>
        <v>7.8788745720351685E-5</v>
      </c>
    </row>
    <row r="54" spans="1:17">
      <c r="A54" s="26">
        <v>9.3000000000000007</v>
      </c>
      <c r="B54" s="6">
        <v>9.77</v>
      </c>
      <c r="C54" s="8">
        <v>1.1459999999999999</v>
      </c>
      <c r="D54" s="3">
        <v>106.6</v>
      </c>
      <c r="E54" s="5" t="s">
        <v>89</v>
      </c>
      <c r="F54" s="3">
        <v>33.630000000000003</v>
      </c>
      <c r="G54" s="9" t="s">
        <v>88</v>
      </c>
      <c r="H54" s="8">
        <v>1.1080000000000001</v>
      </c>
      <c r="I54" s="3">
        <v>103.08</v>
      </c>
      <c r="J54" s="5" t="s">
        <v>89</v>
      </c>
      <c r="K54" s="3">
        <v>32.520000000000003</v>
      </c>
      <c r="L54" s="64" t="s">
        <v>88</v>
      </c>
      <c r="N54" s="134">
        <f t="shared" si="4"/>
        <v>33.624308490300002</v>
      </c>
      <c r="O54" s="134">
        <f t="shared" si="1"/>
        <v>32.519506983600003</v>
      </c>
      <c r="P54" s="135">
        <f t="shared" si="2"/>
        <v>-1.6923906333630973E-4</v>
      </c>
      <c r="Q54" s="135">
        <f t="shared" si="3"/>
        <v>-1.5160405904062156E-5</v>
      </c>
    </row>
    <row r="55" spans="1:17">
      <c r="A55" s="26">
        <v>9.4</v>
      </c>
      <c r="B55" s="6">
        <v>9.8699999999999992</v>
      </c>
      <c r="C55" s="8">
        <v>1.1479999999999999</v>
      </c>
      <c r="D55" s="3">
        <v>107.91</v>
      </c>
      <c r="E55" s="5" t="s">
        <v>89</v>
      </c>
      <c r="F55" s="3">
        <v>34.04</v>
      </c>
      <c r="G55" s="9" t="s">
        <v>88</v>
      </c>
      <c r="H55" s="8">
        <v>1.1100000000000001</v>
      </c>
      <c r="I55" s="3">
        <v>104.31</v>
      </c>
      <c r="J55" s="5" t="s">
        <v>89</v>
      </c>
      <c r="K55" s="3">
        <v>32.909999999999997</v>
      </c>
      <c r="L55" s="64" t="s">
        <v>88</v>
      </c>
      <c r="N55" s="134">
        <f t="shared" si="4"/>
        <v>34.039370253600005</v>
      </c>
      <c r="O55" s="134">
        <f t="shared" si="1"/>
        <v>32.9073715432</v>
      </c>
      <c r="P55" s="135">
        <f t="shared" si="2"/>
        <v>-1.8500188013932039E-5</v>
      </c>
      <c r="Q55" s="135">
        <f t="shared" si="3"/>
        <v>-7.9868027954924659E-5</v>
      </c>
    </row>
    <row r="56" spans="1:17">
      <c r="A56" s="26">
        <v>9.5</v>
      </c>
      <c r="B56" s="6">
        <v>9.98</v>
      </c>
      <c r="C56" s="8">
        <v>1.1499999999999999</v>
      </c>
      <c r="D56" s="3">
        <v>109.23</v>
      </c>
      <c r="E56" s="5" t="s">
        <v>89</v>
      </c>
      <c r="F56" s="3">
        <v>34.46</v>
      </c>
      <c r="G56" s="9" t="s">
        <v>88</v>
      </c>
      <c r="H56" s="8">
        <v>1.111</v>
      </c>
      <c r="I56" s="3">
        <v>105.54</v>
      </c>
      <c r="J56" s="5" t="s">
        <v>89</v>
      </c>
      <c r="K56" s="3">
        <v>33.29</v>
      </c>
      <c r="L56" s="64" t="s">
        <v>88</v>
      </c>
      <c r="N56" s="134">
        <f t="shared" si="4"/>
        <v>34.455725512499995</v>
      </c>
      <c r="O56" s="134">
        <f t="shared" si="1"/>
        <v>33.296127649999995</v>
      </c>
      <c r="P56" s="135">
        <f t="shared" si="2"/>
        <v>-1.2404200522360314E-4</v>
      </c>
      <c r="Q56" s="135">
        <f t="shared" si="3"/>
        <v>1.8406878942614196E-4</v>
      </c>
    </row>
    <row r="57" spans="1:17">
      <c r="A57" s="27">
        <v>9.6</v>
      </c>
      <c r="B57" s="7">
        <v>10.08</v>
      </c>
      <c r="C57" s="10">
        <v>1.1519999999999999</v>
      </c>
      <c r="D57" s="4">
        <v>110.56</v>
      </c>
      <c r="E57" s="5" t="s">
        <v>89</v>
      </c>
      <c r="F57" s="4">
        <v>34.880000000000003</v>
      </c>
      <c r="G57" s="9" t="s">
        <v>88</v>
      </c>
      <c r="H57" s="10">
        <v>1.1120000000000001</v>
      </c>
      <c r="I57" s="4">
        <v>106.78</v>
      </c>
      <c r="J57" s="5" t="s">
        <v>89</v>
      </c>
      <c r="K57" s="4">
        <v>33.68</v>
      </c>
      <c r="L57" s="64" t="s">
        <v>88</v>
      </c>
      <c r="N57" s="134">
        <f t="shared" si="4"/>
        <v>34.8733791744</v>
      </c>
      <c r="O57" s="134">
        <f t="shared" si="1"/>
        <v>33.685777792799996</v>
      </c>
      <c r="P57" s="135">
        <f t="shared" si="2"/>
        <v>-1.8981724770649177E-4</v>
      </c>
      <c r="Q57" s="135">
        <f t="shared" si="3"/>
        <v>1.7154966745832725E-4</v>
      </c>
    </row>
    <row r="58" spans="1:17">
      <c r="A58" s="26">
        <v>9.6999999999999993</v>
      </c>
      <c r="B58" s="6">
        <v>10.19</v>
      </c>
      <c r="C58" s="8">
        <v>1.153</v>
      </c>
      <c r="D58" s="3">
        <v>111.89</v>
      </c>
      <c r="E58" s="5" t="s">
        <v>89</v>
      </c>
      <c r="F58" s="3">
        <v>35.299999999999997</v>
      </c>
      <c r="G58" s="9" t="s">
        <v>88</v>
      </c>
      <c r="H58" s="8">
        <v>1.1140000000000001</v>
      </c>
      <c r="I58" s="3">
        <v>108.02</v>
      </c>
      <c r="J58" s="5" t="s">
        <v>89</v>
      </c>
      <c r="K58" s="3">
        <v>34.07</v>
      </c>
      <c r="L58" s="64" t="s">
        <v>88</v>
      </c>
      <c r="N58" s="134">
        <f t="shared" si="4"/>
        <v>35.292336146699995</v>
      </c>
      <c r="O58" s="134">
        <f t="shared" si="1"/>
        <v>34.076324460399995</v>
      </c>
      <c r="P58" s="135">
        <f t="shared" si="2"/>
        <v>-2.1710632577909882E-4</v>
      </c>
      <c r="Q58" s="135">
        <f t="shared" si="3"/>
        <v>1.856313589666801E-4</v>
      </c>
    </row>
    <row r="59" spans="1:17">
      <c r="A59" s="26">
        <v>9.8000000000000007</v>
      </c>
      <c r="B59" s="6">
        <v>10.29</v>
      </c>
      <c r="C59" s="8">
        <v>1.155</v>
      </c>
      <c r="D59" s="3">
        <v>113.22</v>
      </c>
      <c r="E59" s="5" t="s">
        <v>89</v>
      </c>
      <c r="F59" s="3">
        <v>35.72</v>
      </c>
      <c r="G59" s="9" t="s">
        <v>88</v>
      </c>
      <c r="H59" s="8">
        <v>1.115</v>
      </c>
      <c r="I59" s="3">
        <v>109.26</v>
      </c>
      <c r="J59" s="5" t="s">
        <v>89</v>
      </c>
      <c r="K59" s="3">
        <v>34.47</v>
      </c>
      <c r="L59" s="64" t="s">
        <v>88</v>
      </c>
      <c r="N59" s="134">
        <f t="shared" si="4"/>
        <v>35.712601336800006</v>
      </c>
      <c r="O59" s="134">
        <f t="shared" si="1"/>
        <v>34.467770141599999</v>
      </c>
      <c r="P59" s="135">
        <f t="shared" si="2"/>
        <v>-2.0712942889117969E-4</v>
      </c>
      <c r="Q59" s="135">
        <f t="shared" si="3"/>
        <v>-6.4689828836663314E-5</v>
      </c>
    </row>
    <row r="60" spans="1:17">
      <c r="A60" s="26">
        <v>9.9</v>
      </c>
      <c r="B60" s="6">
        <v>10.4</v>
      </c>
      <c r="C60" s="8">
        <v>1.157</v>
      </c>
      <c r="D60" s="3">
        <v>114.55</v>
      </c>
      <c r="E60" s="5" t="s">
        <v>89</v>
      </c>
      <c r="F60" s="3">
        <v>36.14</v>
      </c>
      <c r="G60" s="9" t="s">
        <v>88</v>
      </c>
      <c r="H60" s="8">
        <v>1.1160000000000001</v>
      </c>
      <c r="I60" s="3">
        <v>110.5</v>
      </c>
      <c r="J60" s="5" t="s">
        <v>89</v>
      </c>
      <c r="K60" s="3">
        <v>34.86</v>
      </c>
      <c r="L60" s="64" t="s">
        <v>88</v>
      </c>
      <c r="N60" s="134">
        <f t="shared" si="4"/>
        <v>36.134179652100002</v>
      </c>
      <c r="O60" s="134">
        <f t="shared" si="1"/>
        <v>34.860117325200001</v>
      </c>
      <c r="P60" s="135">
        <f t="shared" si="2"/>
        <v>-1.6105002490311355E-4</v>
      </c>
      <c r="Q60" s="135">
        <f t="shared" si="3"/>
        <v>3.3656110155340448E-6</v>
      </c>
    </row>
    <row r="61" spans="1:17" ht="17" thickBot="1">
      <c r="A61" s="28">
        <v>10</v>
      </c>
      <c r="B61" s="29">
        <v>10.5</v>
      </c>
      <c r="C61" s="11">
        <v>1.159</v>
      </c>
      <c r="D61" s="12">
        <v>115.9</v>
      </c>
      <c r="E61" s="13" t="s">
        <v>89</v>
      </c>
      <c r="F61" s="12">
        <v>36.56</v>
      </c>
      <c r="G61" s="14" t="s">
        <v>88</v>
      </c>
      <c r="H61" s="11">
        <v>1.1180000000000001</v>
      </c>
      <c r="I61" s="12">
        <v>111.75</v>
      </c>
      <c r="J61" s="13" t="s">
        <v>89</v>
      </c>
      <c r="K61" s="12">
        <v>35.25</v>
      </c>
      <c r="L61" s="65" t="s">
        <v>88</v>
      </c>
      <c r="N61" s="134">
        <f t="shared" si="4"/>
        <v>36.557076000000002</v>
      </c>
      <c r="O61" s="134">
        <f t="shared" si="1"/>
        <v>35.253368499999993</v>
      </c>
      <c r="P61" s="135">
        <f t="shared" si="2"/>
        <v>-7.9978118161929662E-5</v>
      </c>
      <c r="Q61" s="135">
        <f t="shared" si="3"/>
        <v>9.556028368775734E-5</v>
      </c>
    </row>
  </sheetData>
  <mergeCells count="10">
    <mergeCell ref="D7:E7"/>
    <mergeCell ref="F7:G7"/>
    <mergeCell ref="I7:J7"/>
    <mergeCell ref="K7:L7"/>
    <mergeCell ref="C5:G5"/>
    <mergeCell ref="H5:L5"/>
    <mergeCell ref="D6:E6"/>
    <mergeCell ref="F6:G6"/>
    <mergeCell ref="I6:J6"/>
    <mergeCell ref="K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1"/>
  <sheetViews>
    <sheetView zoomScale="94" workbookViewId="0">
      <selection activeCell="Q1" sqref="Q1"/>
    </sheetView>
  </sheetViews>
  <sheetFormatPr baseColWidth="10" defaultRowHeight="16"/>
  <cols>
    <col min="13" max="13" width="3.3984375" customWidth="1"/>
  </cols>
  <sheetData>
    <row r="1" spans="1:17" ht="30">
      <c r="A1" s="131" t="s">
        <v>132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N1" s="130" t="s">
        <v>133</v>
      </c>
    </row>
    <row r="2" spans="1:17">
      <c r="A2" s="130" t="s">
        <v>137</v>
      </c>
      <c r="N2" s="133">
        <v>1.722E-6</v>
      </c>
      <c r="O2" s="133">
        <v>4.831E-6</v>
      </c>
    </row>
    <row r="3" spans="1:17">
      <c r="N3" s="133">
        <v>2.0100000000000001E-4</v>
      </c>
      <c r="O3" s="133">
        <v>6.5359999999999998E-5</v>
      </c>
    </row>
    <row r="4" spans="1:17" ht="17" thickBot="1">
      <c r="A4" s="61" t="s">
        <v>56</v>
      </c>
      <c r="B4" s="62"/>
      <c r="C4" s="61"/>
      <c r="D4" s="62"/>
      <c r="E4" s="62"/>
      <c r="F4" s="62"/>
      <c r="G4" s="62"/>
      <c r="H4" s="62"/>
      <c r="I4" s="62"/>
      <c r="J4" s="62"/>
      <c r="K4" s="62"/>
      <c r="L4" s="62"/>
      <c r="N4" s="133">
        <v>1.37E-2</v>
      </c>
      <c r="O4" s="133">
        <v>1.065E-2</v>
      </c>
    </row>
    <row r="5" spans="1:17" ht="17" thickBot="1">
      <c r="A5" s="1"/>
      <c r="C5" s="143" t="s">
        <v>82</v>
      </c>
      <c r="D5" s="144"/>
      <c r="E5" s="144"/>
      <c r="F5" s="144"/>
      <c r="G5" s="145"/>
      <c r="H5" s="143" t="s">
        <v>81</v>
      </c>
      <c r="I5" s="144"/>
      <c r="J5" s="144"/>
      <c r="K5" s="144"/>
      <c r="L5" s="145"/>
      <c r="N5" s="136">
        <v>1</v>
      </c>
      <c r="O5" s="136">
        <v>0.99980000000000002</v>
      </c>
      <c r="P5" s="138" t="s">
        <v>136</v>
      </c>
      <c r="Q5" s="139"/>
    </row>
    <row r="6" spans="1:17" ht="30" thickBot="1">
      <c r="A6" s="15" t="s">
        <v>86</v>
      </c>
      <c r="B6" s="16" t="s">
        <v>83</v>
      </c>
      <c r="C6" s="17" t="s">
        <v>84</v>
      </c>
      <c r="D6" s="146" t="s">
        <v>87</v>
      </c>
      <c r="E6" s="146"/>
      <c r="F6" s="146" t="s">
        <v>85</v>
      </c>
      <c r="G6" s="147"/>
      <c r="H6" s="17" t="s">
        <v>84</v>
      </c>
      <c r="I6" s="148" t="s">
        <v>87</v>
      </c>
      <c r="J6" s="148"/>
      <c r="K6" s="146" t="s">
        <v>85</v>
      </c>
      <c r="L6" s="147"/>
      <c r="N6" s="137" t="s">
        <v>134</v>
      </c>
      <c r="O6" s="137" t="s">
        <v>135</v>
      </c>
      <c r="P6" s="137" t="s">
        <v>134</v>
      </c>
      <c r="Q6" s="137" t="s">
        <v>135</v>
      </c>
    </row>
    <row r="7" spans="1:17" ht="18" thickBot="1">
      <c r="A7" s="23">
        <v>1</v>
      </c>
      <c r="B7" s="24">
        <v>2</v>
      </c>
      <c r="C7" s="23">
        <v>3</v>
      </c>
      <c r="D7" s="140">
        <v>4</v>
      </c>
      <c r="E7" s="140"/>
      <c r="F7" s="140">
        <v>5</v>
      </c>
      <c r="G7" s="141"/>
      <c r="H7" s="23">
        <v>6</v>
      </c>
      <c r="I7" s="140">
        <v>7</v>
      </c>
      <c r="J7" s="140"/>
      <c r="K7" s="140">
        <v>8</v>
      </c>
      <c r="L7" s="142"/>
    </row>
    <row r="8" spans="1:17">
      <c r="A8" s="25">
        <v>0.1</v>
      </c>
      <c r="B8" s="18">
        <v>0.11</v>
      </c>
      <c r="C8" s="19">
        <v>1.0009999999999999</v>
      </c>
      <c r="D8" s="20">
        <v>1</v>
      </c>
      <c r="E8" s="21" t="s">
        <v>89</v>
      </c>
      <c r="F8" s="20">
        <v>0.32</v>
      </c>
      <c r="G8" s="22" t="s">
        <v>88</v>
      </c>
      <c r="H8" s="19">
        <v>1.0009999999999999</v>
      </c>
      <c r="I8" s="20">
        <v>1</v>
      </c>
      <c r="J8" s="21" t="s">
        <v>89</v>
      </c>
      <c r="K8" s="20">
        <v>0.32</v>
      </c>
      <c r="L8" s="63" t="s">
        <v>88</v>
      </c>
      <c r="N8" s="134">
        <f>N$2*A8^3+N$3*A8^2+N$4*A8^1+N$5</f>
        <v>1.001372011722</v>
      </c>
      <c r="O8" s="134">
        <f>O$2*A8^3+O$3*A8^2+O$4*A8^1+O$5</f>
        <v>1.0008656584310001</v>
      </c>
      <c r="P8" s="135">
        <f>(N8-C8)/C8</f>
        <v>3.7164008191815814E-4</v>
      </c>
      <c r="Q8" s="135">
        <f>(O8-H8)/H8</f>
        <v>-1.3420736163819136E-4</v>
      </c>
    </row>
    <row r="9" spans="1:17">
      <c r="A9" s="26">
        <v>0.2</v>
      </c>
      <c r="B9" s="6">
        <v>0.21</v>
      </c>
      <c r="C9" s="8">
        <v>1.0029999999999999</v>
      </c>
      <c r="D9" s="3">
        <v>2.0099999999999998</v>
      </c>
      <c r="E9" s="5" t="s">
        <v>89</v>
      </c>
      <c r="F9" s="3">
        <v>0.63</v>
      </c>
      <c r="G9" s="9" t="s">
        <v>88</v>
      </c>
      <c r="H9" s="8">
        <v>1.002</v>
      </c>
      <c r="I9" s="3">
        <v>2</v>
      </c>
      <c r="J9" s="5" t="s">
        <v>89</v>
      </c>
      <c r="K9" s="3">
        <v>0.63</v>
      </c>
      <c r="L9" s="64" t="s">
        <v>88</v>
      </c>
      <c r="N9" s="134">
        <f t="shared" ref="N9:N39" si="0">N$2*A9^3+N$3*A9^2+N$4*A9^1+N$5</f>
        <v>1.0027480537760001</v>
      </c>
      <c r="O9" s="134">
        <f t="shared" ref="O9:O61" si="1">O$2*A9^3+O$3*A9^2+O$4*A9^1+O$5</f>
        <v>1.0019326530479999</v>
      </c>
      <c r="P9" s="135">
        <f t="shared" ref="P9:P39" si="2">(N9-C9)/C9</f>
        <v>-2.5119264606163671E-4</v>
      </c>
      <c r="Q9" s="135">
        <f t="shared" ref="Q9:Q39" si="3">(O9-H9)/H9</f>
        <v>-6.7212526946165691E-5</v>
      </c>
    </row>
    <row r="10" spans="1:17">
      <c r="A10" s="26">
        <v>0.3</v>
      </c>
      <c r="B10" s="6">
        <v>0.32</v>
      </c>
      <c r="C10" s="8">
        <v>1.004</v>
      </c>
      <c r="D10" s="3">
        <v>3.01</v>
      </c>
      <c r="E10" s="5" t="s">
        <v>89</v>
      </c>
      <c r="F10" s="3">
        <v>0.95</v>
      </c>
      <c r="G10" s="9" t="s">
        <v>88</v>
      </c>
      <c r="H10" s="8">
        <v>1.0029999999999999</v>
      </c>
      <c r="I10" s="3">
        <v>3.01</v>
      </c>
      <c r="J10" s="5" t="s">
        <v>89</v>
      </c>
      <c r="K10" s="3">
        <v>0.95</v>
      </c>
      <c r="L10" s="64" t="s">
        <v>88</v>
      </c>
      <c r="N10" s="134">
        <f t="shared" si="0"/>
        <v>1.004128136494</v>
      </c>
      <c r="O10" s="134">
        <f t="shared" si="1"/>
        <v>1.0030010128369999</v>
      </c>
      <c r="P10" s="135">
        <f t="shared" si="2"/>
        <v>1.2762599003984909E-4</v>
      </c>
      <c r="Q10" s="135">
        <f t="shared" si="3"/>
        <v>1.0098075773153382E-6</v>
      </c>
    </row>
    <row r="11" spans="1:17">
      <c r="A11" s="26">
        <v>0.4</v>
      </c>
      <c r="B11" s="6">
        <v>0.42</v>
      </c>
      <c r="C11" s="8">
        <v>1.006</v>
      </c>
      <c r="D11" s="3">
        <v>4.0199999999999996</v>
      </c>
      <c r="E11" s="5" t="s">
        <v>89</v>
      </c>
      <c r="F11" s="3">
        <v>1.27</v>
      </c>
      <c r="G11" s="9" t="s">
        <v>88</v>
      </c>
      <c r="H11" s="8">
        <v>1.004</v>
      </c>
      <c r="I11" s="3">
        <v>4.0199999999999996</v>
      </c>
      <c r="J11" s="5" t="s">
        <v>89</v>
      </c>
      <c r="K11" s="3">
        <v>1.27</v>
      </c>
      <c r="L11" s="64" t="s">
        <v>88</v>
      </c>
      <c r="N11" s="134">
        <f t="shared" si="0"/>
        <v>1.0055122702079999</v>
      </c>
      <c r="O11" s="134">
        <f t="shared" si="1"/>
        <v>1.0040707667840001</v>
      </c>
      <c r="P11" s="135">
        <f t="shared" si="2"/>
        <v>-4.8482086679927332E-4</v>
      </c>
      <c r="Q11" s="135">
        <f t="shared" si="3"/>
        <v>7.048484462160055E-5</v>
      </c>
    </row>
    <row r="12" spans="1:17">
      <c r="A12" s="26">
        <v>0.5</v>
      </c>
      <c r="B12" s="6">
        <v>0.53</v>
      </c>
      <c r="C12" s="8">
        <v>1.0069999999999999</v>
      </c>
      <c r="D12" s="3">
        <v>5.03</v>
      </c>
      <c r="E12" s="5" t="s">
        <v>89</v>
      </c>
      <c r="F12" s="3">
        <v>1.59</v>
      </c>
      <c r="G12" s="9" t="s">
        <v>88</v>
      </c>
      <c r="H12" s="8">
        <v>1.0049999999999999</v>
      </c>
      <c r="I12" s="3">
        <v>5.03</v>
      </c>
      <c r="J12" s="5" t="s">
        <v>89</v>
      </c>
      <c r="K12" s="3">
        <v>1.59</v>
      </c>
      <c r="L12" s="64" t="s">
        <v>88</v>
      </c>
      <c r="N12" s="134">
        <f t="shared" si="0"/>
        <v>1.00690046525</v>
      </c>
      <c r="O12" s="134">
        <f t="shared" si="1"/>
        <v>1.005141943875</v>
      </c>
      <c r="P12" s="135">
        <f t="shared" si="2"/>
        <v>-9.8842850049560825E-5</v>
      </c>
      <c r="Q12" s="135">
        <f t="shared" si="3"/>
        <v>1.4123768656726929E-4</v>
      </c>
    </row>
    <row r="13" spans="1:17">
      <c r="A13" s="26">
        <v>0.6</v>
      </c>
      <c r="B13" s="6">
        <v>0.63</v>
      </c>
      <c r="C13" s="8">
        <v>1.008</v>
      </c>
      <c r="D13" s="3">
        <v>6.05</v>
      </c>
      <c r="E13" s="5" t="s">
        <v>89</v>
      </c>
      <c r="F13" s="3">
        <v>1.91</v>
      </c>
      <c r="G13" s="9" t="s">
        <v>88</v>
      </c>
      <c r="H13" s="8">
        <v>1.006</v>
      </c>
      <c r="I13" s="3">
        <v>6.04</v>
      </c>
      <c r="J13" s="5" t="s">
        <v>89</v>
      </c>
      <c r="K13" s="3">
        <v>1.9</v>
      </c>
      <c r="L13" s="64" t="s">
        <v>88</v>
      </c>
      <c r="N13" s="134">
        <f t="shared" si="0"/>
        <v>1.0082927319520001</v>
      </c>
      <c r="O13" s="134">
        <f t="shared" si="1"/>
        <v>1.0062145730959999</v>
      </c>
      <c r="P13" s="135">
        <f t="shared" si="2"/>
        <v>2.9040868253976231E-4</v>
      </c>
      <c r="Q13" s="135">
        <f t="shared" si="3"/>
        <v>2.1329333598402178E-4</v>
      </c>
    </row>
    <row r="14" spans="1:17">
      <c r="A14" s="26">
        <v>0.7</v>
      </c>
      <c r="B14" s="6">
        <v>0.74</v>
      </c>
      <c r="C14" s="8">
        <v>1.01</v>
      </c>
      <c r="D14" s="3">
        <v>7.07</v>
      </c>
      <c r="E14" s="5" t="s">
        <v>89</v>
      </c>
      <c r="F14" s="3">
        <v>2.23</v>
      </c>
      <c r="G14" s="9" t="s">
        <v>88</v>
      </c>
      <c r="H14" s="8">
        <v>1.0069999999999999</v>
      </c>
      <c r="I14" s="3">
        <v>7.05</v>
      </c>
      <c r="J14" s="5" t="s">
        <v>89</v>
      </c>
      <c r="K14" s="3">
        <v>2.2200000000000002</v>
      </c>
      <c r="L14" s="64" t="s">
        <v>88</v>
      </c>
      <c r="N14" s="134">
        <f t="shared" si="0"/>
        <v>1.0096890806459999</v>
      </c>
      <c r="O14" s="134">
        <f t="shared" si="1"/>
        <v>1.0072886834329999</v>
      </c>
      <c r="P14" s="135">
        <f t="shared" si="2"/>
        <v>-3.078409445545268E-4</v>
      </c>
      <c r="Q14" s="135">
        <f t="shared" si="3"/>
        <v>2.8667669612714652E-4</v>
      </c>
    </row>
    <row r="15" spans="1:17">
      <c r="A15" s="26">
        <v>0.8</v>
      </c>
      <c r="B15" s="6">
        <v>0.84</v>
      </c>
      <c r="C15" s="8">
        <v>1.0109999999999999</v>
      </c>
      <c r="D15" s="3">
        <v>8.09</v>
      </c>
      <c r="E15" s="5" t="s">
        <v>89</v>
      </c>
      <c r="F15" s="3">
        <v>2.5499999999999998</v>
      </c>
      <c r="G15" s="9" t="s">
        <v>88</v>
      </c>
      <c r="H15" s="8">
        <v>1.008</v>
      </c>
      <c r="I15" s="3">
        <v>8.07</v>
      </c>
      <c r="J15" s="5" t="s">
        <v>89</v>
      </c>
      <c r="K15" s="3">
        <v>2.5499999999999998</v>
      </c>
      <c r="L15" s="64" t="s">
        <v>88</v>
      </c>
      <c r="N15" s="134">
        <f t="shared" si="0"/>
        <v>1.0110895216639999</v>
      </c>
      <c r="O15" s="134">
        <f t="shared" si="1"/>
        <v>1.008364303872</v>
      </c>
      <c r="P15" s="135">
        <f t="shared" si="2"/>
        <v>8.8547639960438135E-5</v>
      </c>
      <c r="Q15" s="135">
        <f t="shared" si="3"/>
        <v>3.614125714286091E-4</v>
      </c>
    </row>
    <row r="16" spans="1:17">
      <c r="A16" s="26">
        <v>0.9</v>
      </c>
      <c r="B16" s="6">
        <v>0.95</v>
      </c>
      <c r="C16" s="8">
        <v>1.012</v>
      </c>
      <c r="D16" s="3">
        <v>9.11</v>
      </c>
      <c r="E16" s="5" t="s">
        <v>89</v>
      </c>
      <c r="F16" s="3">
        <v>2.87</v>
      </c>
      <c r="G16" s="9" t="s">
        <v>88</v>
      </c>
      <c r="H16" s="8">
        <v>1.01</v>
      </c>
      <c r="I16" s="3">
        <v>9.09</v>
      </c>
      <c r="J16" s="5" t="s">
        <v>89</v>
      </c>
      <c r="K16" s="3">
        <v>2.87</v>
      </c>
      <c r="L16" s="64" t="s">
        <v>88</v>
      </c>
      <c r="N16" s="134">
        <f t="shared" si="0"/>
        <v>1.0124940653379999</v>
      </c>
      <c r="O16" s="134">
        <f t="shared" si="1"/>
        <v>1.0094414633990001</v>
      </c>
      <c r="P16" s="135">
        <f t="shared" si="2"/>
        <v>4.8820685573112038E-4</v>
      </c>
      <c r="Q16" s="135">
        <f t="shared" si="3"/>
        <v>-5.5300653564348008E-4</v>
      </c>
    </row>
    <row r="17" spans="1:17">
      <c r="A17" s="26">
        <v>1</v>
      </c>
      <c r="B17" s="6">
        <v>1.05</v>
      </c>
      <c r="C17" s="8">
        <v>1.014</v>
      </c>
      <c r="D17" s="3">
        <v>10.14</v>
      </c>
      <c r="E17" s="5" t="s">
        <v>89</v>
      </c>
      <c r="F17" s="3">
        <v>3.2</v>
      </c>
      <c r="G17" s="9" t="s">
        <v>88</v>
      </c>
      <c r="H17" s="8">
        <v>1.0109999999999999</v>
      </c>
      <c r="I17" s="3">
        <v>10.11</v>
      </c>
      <c r="J17" s="5" t="s">
        <v>89</v>
      </c>
      <c r="K17" s="3">
        <v>3.19</v>
      </c>
      <c r="L17" s="64" t="s">
        <v>88</v>
      </c>
      <c r="N17" s="134">
        <f t="shared" si="0"/>
        <v>1.0139027220000001</v>
      </c>
      <c r="O17" s="134">
        <f t="shared" si="1"/>
        <v>1.0105201910000001</v>
      </c>
      <c r="P17" s="135">
        <f t="shared" si="2"/>
        <v>-9.5934911242527541E-5</v>
      </c>
      <c r="Q17" s="135">
        <f t="shared" si="3"/>
        <v>-4.7458852621144976E-4</v>
      </c>
    </row>
    <row r="18" spans="1:17">
      <c r="A18" s="26">
        <v>1.1000000000000001</v>
      </c>
      <c r="B18" s="6">
        <v>1.1599999999999999</v>
      </c>
      <c r="C18" s="8">
        <v>1.0149999999999999</v>
      </c>
      <c r="D18" s="3">
        <v>11.17</v>
      </c>
      <c r="E18" s="5" t="s">
        <v>89</v>
      </c>
      <c r="F18" s="3">
        <v>3.52</v>
      </c>
      <c r="G18" s="9" t="s">
        <v>88</v>
      </c>
      <c r="H18" s="8">
        <v>1.012</v>
      </c>
      <c r="I18" s="3">
        <v>11.13</v>
      </c>
      <c r="J18" s="5" t="s">
        <v>89</v>
      </c>
      <c r="K18" s="3">
        <v>3.51</v>
      </c>
      <c r="L18" s="64" t="s">
        <v>88</v>
      </c>
      <c r="N18" s="134">
        <f t="shared" si="0"/>
        <v>1.0153155019819999</v>
      </c>
      <c r="O18" s="134">
        <f t="shared" si="1"/>
        <v>1.011600515661</v>
      </c>
      <c r="P18" s="135">
        <f t="shared" si="2"/>
        <v>3.1083939113303713E-4</v>
      </c>
      <c r="Q18" s="135">
        <f t="shared" si="3"/>
        <v>-3.9474737055341476E-4</v>
      </c>
    </row>
    <row r="19" spans="1:17">
      <c r="A19" s="26">
        <v>1.2</v>
      </c>
      <c r="B19" s="6">
        <v>1.26</v>
      </c>
      <c r="C19" s="8">
        <v>1.0169999999999999</v>
      </c>
      <c r="D19" s="3">
        <v>12.2</v>
      </c>
      <c r="E19" s="5" t="s">
        <v>89</v>
      </c>
      <c r="F19" s="3">
        <v>3.85</v>
      </c>
      <c r="G19" s="9" t="s">
        <v>88</v>
      </c>
      <c r="H19" s="8">
        <v>1.0129999999999999</v>
      </c>
      <c r="I19" s="3">
        <v>12.15</v>
      </c>
      <c r="J19" s="5" t="s">
        <v>89</v>
      </c>
      <c r="K19" s="3">
        <v>3.83</v>
      </c>
      <c r="L19" s="64" t="s">
        <v>88</v>
      </c>
      <c r="N19" s="134">
        <f t="shared" si="0"/>
        <v>1.016732415616</v>
      </c>
      <c r="O19" s="134">
        <f t="shared" si="1"/>
        <v>1.0126824663680001</v>
      </c>
      <c r="P19" s="135">
        <f t="shared" si="2"/>
        <v>-2.6311148869210898E-4</v>
      </c>
      <c r="Q19" s="135">
        <f t="shared" si="3"/>
        <v>-3.1345866929893617E-4</v>
      </c>
    </row>
    <row r="20" spans="1:17">
      <c r="A20" s="26">
        <v>1.3</v>
      </c>
      <c r="B20" s="6">
        <v>1.37</v>
      </c>
      <c r="C20" s="8">
        <v>1.018</v>
      </c>
      <c r="D20" s="3">
        <v>13.24</v>
      </c>
      <c r="E20" s="5" t="s">
        <v>89</v>
      </c>
      <c r="F20" s="3">
        <v>4.18</v>
      </c>
      <c r="G20" s="9" t="s">
        <v>88</v>
      </c>
      <c r="H20" s="8">
        <v>1.014</v>
      </c>
      <c r="I20" s="3">
        <v>13.18</v>
      </c>
      <c r="J20" s="5" t="s">
        <v>89</v>
      </c>
      <c r="K20" s="3">
        <v>4.16</v>
      </c>
      <c r="L20" s="64" t="s">
        <v>88</v>
      </c>
      <c r="N20" s="134">
        <f t="shared" si="0"/>
        <v>1.0181534732340001</v>
      </c>
      <c r="O20" s="134">
        <f t="shared" si="1"/>
        <v>1.0137660721070001</v>
      </c>
      <c r="P20" s="135">
        <f t="shared" si="2"/>
        <v>1.5075956188610672E-4</v>
      </c>
      <c r="Q20" s="135">
        <f t="shared" si="3"/>
        <v>-2.3069811932930858E-4</v>
      </c>
    </row>
    <row r="21" spans="1:17">
      <c r="A21" s="26">
        <v>1.4</v>
      </c>
      <c r="B21" s="6">
        <v>1.47</v>
      </c>
      <c r="C21" s="8">
        <v>1.02</v>
      </c>
      <c r="D21" s="3">
        <v>14.27</v>
      </c>
      <c r="E21" s="5" t="s">
        <v>89</v>
      </c>
      <c r="F21" s="3">
        <v>4.5</v>
      </c>
      <c r="G21" s="9" t="s">
        <v>88</v>
      </c>
      <c r="H21" s="8">
        <v>1.0149999999999999</v>
      </c>
      <c r="I21" s="3">
        <v>14.21</v>
      </c>
      <c r="J21" s="5" t="s">
        <v>89</v>
      </c>
      <c r="K21" s="3">
        <v>4.4800000000000004</v>
      </c>
      <c r="L21" s="64" t="s">
        <v>88</v>
      </c>
      <c r="N21" s="134">
        <f t="shared" si="0"/>
        <v>1.019578685168</v>
      </c>
      <c r="O21" s="134">
        <f t="shared" si="1"/>
        <v>1.014851361864</v>
      </c>
      <c r="P21" s="135">
        <f t="shared" si="2"/>
        <v>-4.130537568627749E-4</v>
      </c>
      <c r="Q21" s="135">
        <f t="shared" si="3"/>
        <v>-1.464415133003515E-4</v>
      </c>
    </row>
    <row r="22" spans="1:17">
      <c r="A22" s="26">
        <v>1.5</v>
      </c>
      <c r="B22" s="6">
        <v>1.58</v>
      </c>
      <c r="C22" s="8">
        <v>1.0209999999999999</v>
      </c>
      <c r="D22" s="3">
        <v>15.32</v>
      </c>
      <c r="E22" s="5" t="s">
        <v>89</v>
      </c>
      <c r="F22" s="3">
        <v>4.83</v>
      </c>
      <c r="G22" s="9" t="s">
        <v>88</v>
      </c>
      <c r="H22" s="8">
        <v>1.016</v>
      </c>
      <c r="I22" s="3">
        <v>15.24</v>
      </c>
      <c r="J22" s="5" t="s">
        <v>89</v>
      </c>
      <c r="K22" s="3">
        <v>4.8099999999999996</v>
      </c>
      <c r="L22" s="64" t="s">
        <v>88</v>
      </c>
      <c r="N22" s="134">
        <f t="shared" si="0"/>
        <v>1.0210080617499999</v>
      </c>
      <c r="O22" s="134">
        <f t="shared" si="1"/>
        <v>1.015938364625</v>
      </c>
      <c r="P22" s="135">
        <f t="shared" si="2"/>
        <v>7.8959353575026381E-6</v>
      </c>
      <c r="Q22" s="135">
        <f t="shared" si="3"/>
        <v>-6.0664739173263139E-5</v>
      </c>
    </row>
    <row r="23" spans="1:17">
      <c r="A23" s="26">
        <v>1.6</v>
      </c>
      <c r="B23" s="6">
        <v>1.68</v>
      </c>
      <c r="C23" s="8">
        <v>1.022</v>
      </c>
      <c r="D23" s="3">
        <v>16.36</v>
      </c>
      <c r="E23" s="5" t="s">
        <v>89</v>
      </c>
      <c r="F23" s="3">
        <v>5.16</v>
      </c>
      <c r="G23" s="9" t="s">
        <v>88</v>
      </c>
      <c r="H23" s="8">
        <v>1.0169999999999999</v>
      </c>
      <c r="I23" s="3">
        <v>16.27</v>
      </c>
      <c r="J23" s="5" t="s">
        <v>89</v>
      </c>
      <c r="K23" s="3">
        <v>5.13</v>
      </c>
      <c r="L23" s="64" t="s">
        <v>88</v>
      </c>
      <c r="N23" s="134">
        <f t="shared" si="0"/>
        <v>1.022441613312</v>
      </c>
      <c r="O23" s="134">
        <f t="shared" si="1"/>
        <v>1.0170271093759999</v>
      </c>
      <c r="P23" s="135">
        <f t="shared" si="2"/>
        <v>4.3210695890409857E-4</v>
      </c>
      <c r="Q23" s="135">
        <f t="shared" si="3"/>
        <v>2.6656220255687363E-5</v>
      </c>
    </row>
    <row r="24" spans="1:17">
      <c r="A24" s="26">
        <v>1.7</v>
      </c>
      <c r="B24" s="6">
        <v>1.79</v>
      </c>
      <c r="C24" s="8">
        <v>1.024</v>
      </c>
      <c r="D24" s="3">
        <v>17.41</v>
      </c>
      <c r="E24" s="5" t="s">
        <v>89</v>
      </c>
      <c r="F24" s="3">
        <v>5.49</v>
      </c>
      <c r="G24" s="9" t="s">
        <v>88</v>
      </c>
      <c r="H24" s="8">
        <v>1.018</v>
      </c>
      <c r="I24" s="3">
        <v>17.309999999999999</v>
      </c>
      <c r="J24" s="5" t="s">
        <v>89</v>
      </c>
      <c r="K24" s="3">
        <v>5.46</v>
      </c>
      <c r="L24" s="64" t="s">
        <v>88</v>
      </c>
      <c r="N24" s="134">
        <f t="shared" si="0"/>
        <v>1.023879350186</v>
      </c>
      <c r="O24" s="134">
        <f t="shared" si="1"/>
        <v>1.018117625103</v>
      </c>
      <c r="P24" s="135">
        <f t="shared" si="2"/>
        <v>-1.1782208398443579E-4</v>
      </c>
      <c r="Q24" s="135">
        <f t="shared" si="3"/>
        <v>1.1554528781920627E-4</v>
      </c>
    </row>
    <row r="25" spans="1:17">
      <c r="A25" s="26">
        <v>1.8</v>
      </c>
      <c r="B25" s="6">
        <v>1.89</v>
      </c>
      <c r="C25" s="8">
        <v>1.0249999999999999</v>
      </c>
      <c r="D25" s="3">
        <v>18.46</v>
      </c>
      <c r="E25" s="5" t="s">
        <v>89</v>
      </c>
      <c r="F25" s="3">
        <v>5.82</v>
      </c>
      <c r="G25" s="9" t="s">
        <v>88</v>
      </c>
      <c r="H25" s="8">
        <v>1.0189999999999999</v>
      </c>
      <c r="I25" s="3">
        <v>18.350000000000001</v>
      </c>
      <c r="J25" s="5" t="s">
        <v>89</v>
      </c>
      <c r="K25" s="3">
        <v>5.79</v>
      </c>
      <c r="L25" s="64" t="s">
        <v>88</v>
      </c>
      <c r="N25" s="134">
        <f t="shared" si="0"/>
        <v>1.0253212827039999</v>
      </c>
      <c r="O25" s="134">
        <f t="shared" si="1"/>
        <v>1.0192099407920001</v>
      </c>
      <c r="P25" s="135">
        <f t="shared" si="2"/>
        <v>3.1344654048780809E-4</v>
      </c>
      <c r="Q25" s="135">
        <f t="shared" si="3"/>
        <v>2.0602629244377549E-4</v>
      </c>
    </row>
    <row r="26" spans="1:17">
      <c r="A26" s="26">
        <v>1.9</v>
      </c>
      <c r="B26" s="6">
        <v>2</v>
      </c>
      <c r="C26" s="8">
        <v>1.0269999999999999</v>
      </c>
      <c r="D26" s="3">
        <v>19.510000000000002</v>
      </c>
      <c r="E26" s="5" t="s">
        <v>89</v>
      </c>
      <c r="F26" s="3">
        <v>6.15</v>
      </c>
      <c r="G26" s="9" t="s">
        <v>88</v>
      </c>
      <c r="H26" s="8">
        <v>1.02</v>
      </c>
      <c r="I26" s="3">
        <v>19.39</v>
      </c>
      <c r="J26" s="5" t="s">
        <v>89</v>
      </c>
      <c r="K26" s="3">
        <v>6.12</v>
      </c>
      <c r="L26" s="64" t="s">
        <v>88</v>
      </c>
      <c r="N26" s="134">
        <f t="shared" si="0"/>
        <v>1.026767421198</v>
      </c>
      <c r="O26" s="134">
        <f t="shared" si="1"/>
        <v>1.020304085429</v>
      </c>
      <c r="P26" s="135">
        <f t="shared" si="2"/>
        <v>-2.2646426679639168E-4</v>
      </c>
      <c r="Q26" s="135">
        <f t="shared" si="3"/>
        <v>2.9812296960780014E-4</v>
      </c>
    </row>
    <row r="27" spans="1:17">
      <c r="A27" s="26">
        <v>2</v>
      </c>
      <c r="B27" s="6">
        <v>2.1</v>
      </c>
      <c r="C27" s="8">
        <v>1.028</v>
      </c>
      <c r="D27" s="3">
        <v>20.56</v>
      </c>
      <c r="E27" s="5" t="s">
        <v>89</v>
      </c>
      <c r="F27" s="3">
        <v>6.49</v>
      </c>
      <c r="G27" s="9" t="s">
        <v>88</v>
      </c>
      <c r="H27" s="8">
        <v>1.0209999999999999</v>
      </c>
      <c r="I27" s="3">
        <v>20.43</v>
      </c>
      <c r="J27" s="5" t="s">
        <v>89</v>
      </c>
      <c r="K27" s="3">
        <v>6.44</v>
      </c>
      <c r="L27" s="64" t="s">
        <v>88</v>
      </c>
      <c r="N27" s="134">
        <f t="shared" si="0"/>
        <v>1.028217776</v>
      </c>
      <c r="O27" s="134">
        <f t="shared" si="1"/>
        <v>1.021400088</v>
      </c>
      <c r="P27" s="135">
        <f t="shared" si="2"/>
        <v>2.1184435797660248E-4</v>
      </c>
      <c r="Q27" s="135">
        <f t="shared" si="3"/>
        <v>3.9185896180228373E-4</v>
      </c>
    </row>
    <row r="28" spans="1:17">
      <c r="A28" s="26">
        <v>2.1</v>
      </c>
      <c r="B28" s="6">
        <v>2.21</v>
      </c>
      <c r="C28" s="8">
        <v>1.03</v>
      </c>
      <c r="D28" s="3">
        <v>21.62</v>
      </c>
      <c r="E28" s="5" t="s">
        <v>89</v>
      </c>
      <c r="F28" s="3">
        <v>6.82</v>
      </c>
      <c r="G28" s="9" t="s">
        <v>88</v>
      </c>
      <c r="H28" s="8">
        <v>1.0229999999999999</v>
      </c>
      <c r="I28" s="3">
        <v>21.47</v>
      </c>
      <c r="J28" s="5" t="s">
        <v>89</v>
      </c>
      <c r="K28" s="3">
        <v>6.77</v>
      </c>
      <c r="L28" s="64" t="s">
        <v>88</v>
      </c>
      <c r="N28" s="134">
        <f t="shared" si="0"/>
        <v>1.0296723574419999</v>
      </c>
      <c r="O28" s="134">
        <f t="shared" si="1"/>
        <v>1.0224979774910001</v>
      </c>
      <c r="P28" s="135">
        <f t="shared" si="2"/>
        <v>-3.1809957087389071E-4</v>
      </c>
      <c r="Q28" s="135">
        <f t="shared" si="3"/>
        <v>-4.9073559042011499E-4</v>
      </c>
    </row>
    <row r="29" spans="1:17">
      <c r="A29" s="26">
        <v>2.2000000000000002</v>
      </c>
      <c r="B29" s="6">
        <v>2.31</v>
      </c>
      <c r="C29" s="8">
        <v>1.0309999999999999</v>
      </c>
      <c r="D29" s="3">
        <v>22.68</v>
      </c>
      <c r="E29" s="5" t="s">
        <v>89</v>
      </c>
      <c r="F29" s="3">
        <v>7.16</v>
      </c>
      <c r="G29" s="9" t="s">
        <v>88</v>
      </c>
      <c r="H29" s="8">
        <v>1.024</v>
      </c>
      <c r="I29" s="3">
        <v>22.52</v>
      </c>
      <c r="J29" s="5" t="s">
        <v>89</v>
      </c>
      <c r="K29" s="3">
        <v>7.1</v>
      </c>
      <c r="L29" s="64" t="s">
        <v>88</v>
      </c>
      <c r="N29" s="134">
        <f t="shared" si="0"/>
        <v>1.031131175856</v>
      </c>
      <c r="O29" s="134">
        <f t="shared" si="1"/>
        <v>1.0235977828880001</v>
      </c>
      <c r="P29" s="135">
        <f t="shared" si="2"/>
        <v>1.2723167410289769E-4</v>
      </c>
      <c r="Q29" s="135">
        <f t="shared" si="3"/>
        <v>-3.927901484374486E-4</v>
      </c>
    </row>
    <row r="30" spans="1:17">
      <c r="A30" s="26">
        <v>2.2999999999999998</v>
      </c>
      <c r="B30" s="6">
        <v>2.42</v>
      </c>
      <c r="C30" s="8">
        <v>1.0329999999999999</v>
      </c>
      <c r="D30" s="3">
        <v>23.75</v>
      </c>
      <c r="E30" s="5" t="s">
        <v>89</v>
      </c>
      <c r="F30" s="3">
        <v>7.49</v>
      </c>
      <c r="G30" s="9" t="s">
        <v>88</v>
      </c>
      <c r="H30" s="8">
        <v>1.0249999999999999</v>
      </c>
      <c r="I30" s="3">
        <v>23.57</v>
      </c>
      <c r="J30" s="5" t="s">
        <v>89</v>
      </c>
      <c r="K30" s="3">
        <v>7.44</v>
      </c>
      <c r="L30" s="64" t="s">
        <v>88</v>
      </c>
      <c r="N30" s="134">
        <f t="shared" si="0"/>
        <v>1.0325942415739999</v>
      </c>
      <c r="O30" s="134">
        <f t="shared" si="1"/>
        <v>1.0246995331769999</v>
      </c>
      <c r="P30" s="135">
        <f t="shared" si="2"/>
        <v>-3.9279615295255698E-4</v>
      </c>
      <c r="Q30" s="135">
        <f t="shared" si="3"/>
        <v>-2.9313836390243973E-4</v>
      </c>
    </row>
    <row r="31" spans="1:17">
      <c r="A31" s="26">
        <v>2.4</v>
      </c>
      <c r="B31" s="6">
        <v>2.52</v>
      </c>
      <c r="C31" s="8">
        <v>1.034</v>
      </c>
      <c r="D31" s="3">
        <v>24.82</v>
      </c>
      <c r="E31" s="5" t="s">
        <v>89</v>
      </c>
      <c r="F31" s="3">
        <v>7.83</v>
      </c>
      <c r="G31" s="9" t="s">
        <v>88</v>
      </c>
      <c r="H31" s="8">
        <v>1.026</v>
      </c>
      <c r="I31" s="3">
        <v>24.62</v>
      </c>
      <c r="J31" s="5" t="s">
        <v>89</v>
      </c>
      <c r="K31" s="3">
        <v>7.77</v>
      </c>
      <c r="L31" s="64" t="s">
        <v>88</v>
      </c>
      <c r="N31" s="134">
        <f t="shared" si="0"/>
        <v>1.0340615649280001</v>
      </c>
      <c r="O31" s="134">
        <f t="shared" si="1"/>
        <v>1.0258032573440001</v>
      </c>
      <c r="P31" s="135">
        <f t="shared" si="2"/>
        <v>5.9540549323040725E-5</v>
      </c>
      <c r="Q31" s="135">
        <f t="shared" si="3"/>
        <v>-1.9175697465876514E-4</v>
      </c>
    </row>
    <row r="32" spans="1:17">
      <c r="A32" s="26">
        <v>2.5</v>
      </c>
      <c r="B32" s="6">
        <v>2.63</v>
      </c>
      <c r="C32" s="8">
        <v>1.036</v>
      </c>
      <c r="D32" s="3">
        <v>25.89</v>
      </c>
      <c r="E32" s="5" t="s">
        <v>89</v>
      </c>
      <c r="F32" s="3">
        <v>8.17</v>
      </c>
      <c r="G32" s="9" t="s">
        <v>88</v>
      </c>
      <c r="H32" s="8">
        <v>1.0269999999999999</v>
      </c>
      <c r="I32" s="3">
        <v>25.67</v>
      </c>
      <c r="J32" s="5" t="s">
        <v>89</v>
      </c>
      <c r="K32" s="3">
        <v>8.1</v>
      </c>
      <c r="L32" s="64" t="s">
        <v>88</v>
      </c>
      <c r="N32" s="134">
        <f t="shared" si="0"/>
        <v>1.0355331562500001</v>
      </c>
      <c r="O32" s="134">
        <f t="shared" si="1"/>
        <v>1.0269089843750001</v>
      </c>
      <c r="P32" s="135">
        <f t="shared" si="2"/>
        <v>-4.5062138030882779E-4</v>
      </c>
      <c r="Q32" s="135">
        <f t="shared" si="3"/>
        <v>-8.8622809152679423E-5</v>
      </c>
    </row>
    <row r="33" spans="1:17">
      <c r="A33" s="27">
        <v>2.6</v>
      </c>
      <c r="B33" s="7">
        <v>2.73</v>
      </c>
      <c r="C33" s="10">
        <v>1.0369999999999999</v>
      </c>
      <c r="D33" s="4">
        <v>26.96</v>
      </c>
      <c r="E33" s="5" t="s">
        <v>89</v>
      </c>
      <c r="F33" s="4">
        <v>8.51</v>
      </c>
      <c r="G33" s="9" t="s">
        <v>88</v>
      </c>
      <c r="H33" s="10">
        <v>1.028</v>
      </c>
      <c r="I33" s="4">
        <v>26.73</v>
      </c>
      <c r="J33" s="5" t="s">
        <v>89</v>
      </c>
      <c r="K33" s="4">
        <v>8.43</v>
      </c>
      <c r="L33" s="64" t="s">
        <v>88</v>
      </c>
      <c r="N33" s="134">
        <f t="shared" si="0"/>
        <v>1.0370090258719999</v>
      </c>
      <c r="O33" s="134">
        <f t="shared" si="1"/>
        <v>1.0280167432560001</v>
      </c>
      <c r="P33" s="135">
        <f t="shared" si="2"/>
        <v>8.7038302796755865E-6</v>
      </c>
      <c r="Q33" s="135">
        <f t="shared" si="3"/>
        <v>1.6287214007875235E-5</v>
      </c>
    </row>
    <row r="34" spans="1:17">
      <c r="A34" s="26">
        <v>2.7</v>
      </c>
      <c r="B34" s="6">
        <v>2.84</v>
      </c>
      <c r="C34" s="8">
        <v>1.038</v>
      </c>
      <c r="D34" s="3">
        <v>28.04</v>
      </c>
      <c r="E34" s="5" t="s">
        <v>89</v>
      </c>
      <c r="F34" s="3">
        <v>8.84</v>
      </c>
      <c r="G34" s="9" t="s">
        <v>88</v>
      </c>
      <c r="H34" s="8">
        <v>1.0289999999999999</v>
      </c>
      <c r="I34" s="3">
        <v>27.79</v>
      </c>
      <c r="J34" s="5" t="s">
        <v>89</v>
      </c>
      <c r="K34" s="3">
        <v>8.77</v>
      </c>
      <c r="L34" s="64" t="s">
        <v>88</v>
      </c>
      <c r="N34" s="134">
        <f t="shared" si="0"/>
        <v>1.038489184126</v>
      </c>
      <c r="O34" s="134">
        <f t="shared" si="1"/>
        <v>1.029126562973</v>
      </c>
      <c r="P34" s="135">
        <f t="shared" si="2"/>
        <v>4.7127565125237386E-4</v>
      </c>
      <c r="Q34" s="135">
        <f t="shared" si="3"/>
        <v>1.2299608649180384E-4</v>
      </c>
    </row>
    <row r="35" spans="1:17">
      <c r="A35" s="26">
        <v>2.8</v>
      </c>
      <c r="B35" s="6">
        <v>2.94</v>
      </c>
      <c r="C35" s="8">
        <v>1.04</v>
      </c>
      <c r="D35" s="3">
        <v>29.12</v>
      </c>
      <c r="E35" s="5" t="s">
        <v>89</v>
      </c>
      <c r="F35" s="3">
        <v>9.19</v>
      </c>
      <c r="G35" s="9" t="s">
        <v>88</v>
      </c>
      <c r="H35" s="8">
        <v>1.03</v>
      </c>
      <c r="I35" s="3">
        <v>28.85</v>
      </c>
      <c r="J35" s="5" t="s">
        <v>89</v>
      </c>
      <c r="K35" s="3">
        <v>9.1</v>
      </c>
      <c r="L35" s="64" t="s">
        <v>88</v>
      </c>
      <c r="N35" s="134">
        <f t="shared" si="0"/>
        <v>1.0399736413439999</v>
      </c>
      <c r="O35" s="134">
        <f t="shared" si="1"/>
        <v>1.030238472512</v>
      </c>
      <c r="P35" s="135">
        <f t="shared" si="2"/>
        <v>-2.5344861538549696E-5</v>
      </c>
      <c r="Q35" s="135">
        <f t="shared" si="3"/>
        <v>2.3152671067954564E-4</v>
      </c>
    </row>
    <row r="36" spans="1:17">
      <c r="A36" s="26">
        <v>2.9</v>
      </c>
      <c r="B36" s="6">
        <v>3.05</v>
      </c>
      <c r="C36" s="8">
        <v>1.0409999999999999</v>
      </c>
      <c r="D36" s="3">
        <v>30.2</v>
      </c>
      <c r="E36" s="5" t="s">
        <v>89</v>
      </c>
      <c r="F36" s="3">
        <v>9.5299999999999994</v>
      </c>
      <c r="G36" s="9" t="s">
        <v>88</v>
      </c>
      <c r="H36" s="8">
        <v>1.0309999999999999</v>
      </c>
      <c r="I36" s="3">
        <v>29.91</v>
      </c>
      <c r="J36" s="5" t="s">
        <v>89</v>
      </c>
      <c r="K36" s="3">
        <v>9.44</v>
      </c>
      <c r="L36" s="64" t="s">
        <v>88</v>
      </c>
      <c r="N36" s="134">
        <f t="shared" si="0"/>
        <v>1.0414624078579999</v>
      </c>
      <c r="O36" s="134">
        <f t="shared" si="1"/>
        <v>1.0313525008590001</v>
      </c>
      <c r="P36" s="135">
        <f t="shared" si="2"/>
        <v>4.4419582901056911E-4</v>
      </c>
      <c r="Q36" s="135">
        <f t="shared" si="3"/>
        <v>3.419019000971699E-4</v>
      </c>
    </row>
    <row r="37" spans="1:17">
      <c r="A37" s="26">
        <v>3</v>
      </c>
      <c r="B37" s="6">
        <v>3.15</v>
      </c>
      <c r="C37" s="8">
        <v>1.0429999999999999</v>
      </c>
      <c r="D37" s="3">
        <v>31.29</v>
      </c>
      <c r="E37" s="5" t="s">
        <v>89</v>
      </c>
      <c r="F37" s="3">
        <v>9.8699999999999992</v>
      </c>
      <c r="G37" s="9" t="s">
        <v>88</v>
      </c>
      <c r="H37" s="8">
        <v>1.0329999999999999</v>
      </c>
      <c r="I37" s="3">
        <v>30.98</v>
      </c>
      <c r="J37" s="5" t="s">
        <v>89</v>
      </c>
      <c r="K37" s="3">
        <v>9.77</v>
      </c>
      <c r="L37" s="64" t="s">
        <v>88</v>
      </c>
      <c r="N37" s="134">
        <f t="shared" si="0"/>
        <v>1.0429554940000001</v>
      </c>
      <c r="O37" s="134">
        <f t="shared" si="1"/>
        <v>1.032468677</v>
      </c>
      <c r="P37" s="135">
        <f t="shared" si="2"/>
        <v>-4.2671140939437372E-5</v>
      </c>
      <c r="Q37" s="135">
        <f t="shared" si="3"/>
        <v>-5.1434946757010361E-4</v>
      </c>
    </row>
    <row r="38" spans="1:17">
      <c r="A38" s="26">
        <v>3.5</v>
      </c>
      <c r="B38" s="6">
        <v>3.68</v>
      </c>
      <c r="C38" s="8">
        <v>1.05</v>
      </c>
      <c r="D38" s="3">
        <v>36.76</v>
      </c>
      <c r="E38" s="5" t="s">
        <v>89</v>
      </c>
      <c r="F38" s="3">
        <v>11.6</v>
      </c>
      <c r="G38" s="9" t="s">
        <v>88</v>
      </c>
      <c r="H38" s="8">
        <v>1.038</v>
      </c>
      <c r="I38" s="3">
        <v>36.340000000000003</v>
      </c>
      <c r="J38" s="5" t="s">
        <v>89</v>
      </c>
      <c r="K38" s="3">
        <v>11.46</v>
      </c>
      <c r="L38" s="64" t="s">
        <v>88</v>
      </c>
      <c r="N38" s="134">
        <f t="shared" si="0"/>
        <v>1.0504860807500001</v>
      </c>
      <c r="O38" s="134">
        <f t="shared" si="1"/>
        <v>1.038082789125</v>
      </c>
      <c r="P38" s="135">
        <f t="shared" si="2"/>
        <v>4.6293404761905369E-4</v>
      </c>
      <c r="Q38" s="135">
        <f t="shared" si="3"/>
        <v>7.975830924848445E-5</v>
      </c>
    </row>
    <row r="39" spans="1:17">
      <c r="A39" s="26">
        <v>4.5</v>
      </c>
      <c r="B39" s="6">
        <v>4.7300000000000004</v>
      </c>
      <c r="C39" s="8">
        <v>1.0660000000000001</v>
      </c>
      <c r="D39" s="3">
        <v>47.96</v>
      </c>
      <c r="E39" s="5" t="s">
        <v>89</v>
      </c>
      <c r="F39" s="3">
        <v>15.13</v>
      </c>
      <c r="G39" s="9" t="s">
        <v>88</v>
      </c>
      <c r="H39" s="8">
        <v>1.05</v>
      </c>
      <c r="I39" s="3">
        <v>47.24</v>
      </c>
      <c r="J39" s="5" t="s">
        <v>89</v>
      </c>
      <c r="K39" s="3">
        <v>14.9</v>
      </c>
      <c r="L39" s="64" t="s">
        <v>88</v>
      </c>
      <c r="N39" s="134">
        <f t="shared" si="0"/>
        <v>1.06587716725</v>
      </c>
      <c r="O39" s="134">
        <f t="shared" si="1"/>
        <v>1.049488764875</v>
      </c>
      <c r="P39" s="135">
        <f t="shared" si="2"/>
        <v>-1.1522772045030365E-4</v>
      </c>
      <c r="Q39" s="135">
        <f t="shared" si="3"/>
        <v>-4.8689059523815675E-4</v>
      </c>
    </row>
    <row r="40" spans="1:17">
      <c r="A40" s="26">
        <v>5</v>
      </c>
      <c r="B40" s="6">
        <v>5.25</v>
      </c>
      <c r="C40" s="8">
        <v>1.0740000000000001</v>
      </c>
      <c r="D40" s="3">
        <v>53.68</v>
      </c>
      <c r="E40" s="5" t="s">
        <v>89</v>
      </c>
      <c r="F40" s="3">
        <v>16.93</v>
      </c>
      <c r="G40" s="9" t="s">
        <v>88</v>
      </c>
      <c r="H40" s="8">
        <v>1.0549999999999999</v>
      </c>
      <c r="I40" s="3">
        <v>52.77</v>
      </c>
      <c r="J40" s="5" t="s">
        <v>89</v>
      </c>
      <c r="K40" s="3">
        <v>16.649999999999999</v>
      </c>
      <c r="L40" s="64" t="s">
        <v>88</v>
      </c>
      <c r="N40" s="134">
        <f t="shared" ref="N40:N61" si="4">N$2*A40^3+N$3*A40^2+N$4*A40^1+N$5</f>
        <v>1.07374025</v>
      </c>
      <c r="O40" s="134">
        <f t="shared" si="1"/>
        <v>1.0552878750000001</v>
      </c>
      <c r="P40" s="135">
        <f t="shared" ref="P40:P61" si="5">(N40-C40)/C40</f>
        <v>-2.4185288640606522E-4</v>
      </c>
      <c r="Q40" s="135">
        <f t="shared" ref="Q40:Q61" si="6">(O40-H40)/H40</f>
        <v>2.7286729857835029E-4</v>
      </c>
    </row>
    <row r="41" spans="1:17">
      <c r="A41" s="26">
        <v>5.5</v>
      </c>
      <c r="B41" s="6">
        <v>5.78</v>
      </c>
      <c r="C41" s="8">
        <v>1.0820000000000001</v>
      </c>
      <c r="D41" s="3">
        <v>59.49</v>
      </c>
      <c r="E41" s="5" t="s">
        <v>89</v>
      </c>
      <c r="F41" s="3">
        <v>18.77</v>
      </c>
      <c r="G41" s="9" t="s">
        <v>88</v>
      </c>
      <c r="H41" s="8">
        <v>1.0609999999999999</v>
      </c>
      <c r="I41" s="3">
        <v>58.38</v>
      </c>
      <c r="J41" s="5" t="s">
        <v>89</v>
      </c>
      <c r="K41" s="3">
        <v>18.420000000000002</v>
      </c>
      <c r="L41" s="64" t="s">
        <v>88</v>
      </c>
      <c r="N41" s="134">
        <f t="shared" si="4"/>
        <v>1.08171674775</v>
      </c>
      <c r="O41" s="134">
        <f t="shared" si="1"/>
        <v>1.061155897625</v>
      </c>
      <c r="P41" s="135">
        <f t="shared" si="5"/>
        <v>-2.6178581330871747E-4</v>
      </c>
      <c r="Q41" s="135">
        <f t="shared" si="6"/>
        <v>1.4693461357211324E-4</v>
      </c>
    </row>
    <row r="42" spans="1:17">
      <c r="A42" s="26">
        <v>6</v>
      </c>
      <c r="B42" s="6">
        <v>6.3</v>
      </c>
      <c r="C42" s="8">
        <v>1.0900000000000001</v>
      </c>
      <c r="D42" s="3">
        <v>65.38</v>
      </c>
      <c r="E42" s="5" t="s">
        <v>89</v>
      </c>
      <c r="F42" s="3">
        <v>20.62</v>
      </c>
      <c r="G42" s="9" t="s">
        <v>88</v>
      </c>
      <c r="H42" s="8">
        <v>1.0669999999999999</v>
      </c>
      <c r="I42" s="3">
        <v>64.040000000000006</v>
      </c>
      <c r="J42" s="5" t="s">
        <v>89</v>
      </c>
      <c r="K42" s="3">
        <v>20.2</v>
      </c>
      <c r="L42" s="64" t="s">
        <v>88</v>
      </c>
      <c r="N42" s="134">
        <f t="shared" si="4"/>
        <v>1.0898079519999999</v>
      </c>
      <c r="O42" s="134">
        <f t="shared" si="1"/>
        <v>1.067096456</v>
      </c>
      <c r="P42" s="135">
        <f t="shared" si="5"/>
        <v>-1.7619082568822637E-4</v>
      </c>
      <c r="Q42" s="135">
        <f t="shared" si="6"/>
        <v>9.0399250234374915E-5</v>
      </c>
    </row>
    <row r="43" spans="1:17">
      <c r="A43" s="26">
        <v>6.5</v>
      </c>
      <c r="B43" s="6">
        <v>6.83</v>
      </c>
      <c r="C43" s="8">
        <v>1.0980000000000001</v>
      </c>
      <c r="D43" s="3">
        <v>71.36</v>
      </c>
      <c r="E43" s="5" t="s">
        <v>89</v>
      </c>
      <c r="F43" s="3">
        <v>22.51</v>
      </c>
      <c r="G43" s="9" t="s">
        <v>88</v>
      </c>
      <c r="H43" s="8">
        <v>1.073</v>
      </c>
      <c r="I43" s="3">
        <v>69.77</v>
      </c>
      <c r="J43" s="5" t="s">
        <v>89</v>
      </c>
      <c r="K43" s="3">
        <v>22.01</v>
      </c>
      <c r="L43" s="64" t="s">
        <v>88</v>
      </c>
      <c r="N43" s="134">
        <f t="shared" si="4"/>
        <v>1.0980151542500001</v>
      </c>
      <c r="O43" s="134">
        <f t="shared" si="1"/>
        <v>1.0731131733750001</v>
      </c>
      <c r="P43" s="135">
        <f t="shared" si="5"/>
        <v>1.3801684881586869E-5</v>
      </c>
      <c r="Q43" s="135">
        <f t="shared" si="6"/>
        <v>1.0547378844376888E-4</v>
      </c>
    </row>
    <row r="44" spans="1:17">
      <c r="A44" s="26">
        <v>7</v>
      </c>
      <c r="B44" s="6">
        <v>7.35</v>
      </c>
      <c r="C44" s="8">
        <v>1.1060000000000001</v>
      </c>
      <c r="D44" s="3">
        <v>77.430000000000007</v>
      </c>
      <c r="E44" s="5" t="s">
        <v>89</v>
      </c>
      <c r="F44" s="3">
        <v>24.43</v>
      </c>
      <c r="G44" s="9" t="s">
        <v>88</v>
      </c>
      <c r="H44" s="8">
        <v>1.079</v>
      </c>
      <c r="I44" s="3">
        <v>75.56</v>
      </c>
      <c r="J44" s="5" t="s">
        <v>89</v>
      </c>
      <c r="K44" s="3">
        <v>23.84</v>
      </c>
      <c r="L44" s="64" t="s">
        <v>88</v>
      </c>
      <c r="N44" s="134">
        <f t="shared" si="4"/>
        <v>1.1063396459999999</v>
      </c>
      <c r="O44" s="134">
        <f t="shared" si="1"/>
        <v>1.079209673</v>
      </c>
      <c r="P44" s="135">
        <f t="shared" si="5"/>
        <v>3.0709403254955214E-4</v>
      </c>
      <c r="Q44" s="135">
        <f t="shared" si="6"/>
        <v>1.9432159406865322E-4</v>
      </c>
    </row>
    <row r="45" spans="1:17">
      <c r="A45" s="26">
        <v>7.5</v>
      </c>
      <c r="B45" s="6">
        <v>7.88</v>
      </c>
      <c r="C45" s="8">
        <v>1.115</v>
      </c>
      <c r="D45" s="3">
        <v>83.6</v>
      </c>
      <c r="E45" s="5" t="s">
        <v>89</v>
      </c>
      <c r="F45" s="3">
        <v>26.37</v>
      </c>
      <c r="G45" s="9" t="s">
        <v>88</v>
      </c>
      <c r="H45" s="8">
        <v>1.0860000000000001</v>
      </c>
      <c r="I45" s="3">
        <v>81.42</v>
      </c>
      <c r="J45" s="5" t="s">
        <v>89</v>
      </c>
      <c r="K45" s="3">
        <v>25.68</v>
      </c>
      <c r="L45" s="64" t="s">
        <v>88</v>
      </c>
      <c r="N45" s="134">
        <f t="shared" si="4"/>
        <v>1.1147827187499999</v>
      </c>
      <c r="O45" s="134">
        <f t="shared" si="1"/>
        <v>1.085389578125</v>
      </c>
      <c r="P45" s="135">
        <f t="shared" si="5"/>
        <v>-1.9487107623326438E-4</v>
      </c>
      <c r="Q45" s="135">
        <f t="shared" si="6"/>
        <v>-5.6208275782692859E-4</v>
      </c>
    </row>
    <row r="46" spans="1:17">
      <c r="A46" s="26">
        <v>8</v>
      </c>
      <c r="B46" s="6">
        <v>8.4</v>
      </c>
      <c r="C46" s="8">
        <v>1.123</v>
      </c>
      <c r="D46" s="3">
        <v>89.86</v>
      </c>
      <c r="E46" s="5" t="s">
        <v>89</v>
      </c>
      <c r="F46" s="3">
        <v>28.35</v>
      </c>
      <c r="G46" s="9" t="s">
        <v>88</v>
      </c>
      <c r="H46" s="8">
        <v>1.0920000000000001</v>
      </c>
      <c r="I46" s="3">
        <v>87.35</v>
      </c>
      <c r="J46" s="5" t="s">
        <v>89</v>
      </c>
      <c r="K46" s="3">
        <v>27.55</v>
      </c>
      <c r="L46" s="64" t="s">
        <v>88</v>
      </c>
      <c r="N46" s="134">
        <f t="shared" si="4"/>
        <v>1.1233456639999999</v>
      </c>
      <c r="O46" s="134">
        <f t="shared" si="1"/>
        <v>1.0916565120000001</v>
      </c>
      <c r="P46" s="135">
        <f t="shared" si="5"/>
        <v>3.0780409617089249E-4</v>
      </c>
      <c r="Q46" s="135">
        <f t="shared" si="6"/>
        <v>-3.1454945054940232E-4</v>
      </c>
    </row>
    <row r="47" spans="1:17">
      <c r="A47" s="26">
        <v>8.5</v>
      </c>
      <c r="B47" s="6">
        <v>8.93</v>
      </c>
      <c r="C47" s="8">
        <v>1.1319999999999999</v>
      </c>
      <c r="D47" s="3">
        <v>96.22</v>
      </c>
      <c r="E47" s="5" t="s">
        <v>89</v>
      </c>
      <c r="F47" s="3">
        <v>30.35</v>
      </c>
      <c r="G47" s="9" t="s">
        <v>88</v>
      </c>
      <c r="H47" s="8">
        <v>1.0980000000000001</v>
      </c>
      <c r="I47" s="3">
        <v>93.34</v>
      </c>
      <c r="J47" s="5" t="s">
        <v>89</v>
      </c>
      <c r="K47" s="3">
        <v>29.45</v>
      </c>
      <c r="L47" s="64" t="s">
        <v>88</v>
      </c>
      <c r="N47" s="134">
        <f t="shared" si="4"/>
        <v>1.13202977325</v>
      </c>
      <c r="O47" s="134">
        <f t="shared" si="1"/>
        <v>1.0980140978749999</v>
      </c>
      <c r="P47" s="135">
        <f t="shared" si="5"/>
        <v>2.6301457597249919E-5</v>
      </c>
      <c r="Q47" s="135">
        <f t="shared" si="6"/>
        <v>1.2839594717523727E-5</v>
      </c>
    </row>
    <row r="48" spans="1:17">
      <c r="A48" s="26">
        <v>8.6</v>
      </c>
      <c r="B48" s="6">
        <v>9.0299999999999994</v>
      </c>
      <c r="C48" s="8">
        <v>1.1339999999999999</v>
      </c>
      <c r="D48" s="3">
        <v>97.5</v>
      </c>
      <c r="E48" s="5" t="s">
        <v>89</v>
      </c>
      <c r="F48" s="3">
        <v>30.76</v>
      </c>
      <c r="G48" s="9" t="s">
        <v>88</v>
      </c>
      <c r="H48" s="8">
        <v>1.099</v>
      </c>
      <c r="I48" s="3">
        <v>94.55</v>
      </c>
      <c r="J48" s="5" t="s">
        <v>89</v>
      </c>
      <c r="K48" s="3">
        <v>29.83</v>
      </c>
      <c r="L48" s="64" t="s">
        <v>88</v>
      </c>
      <c r="N48" s="134">
        <f t="shared" si="4"/>
        <v>1.133781248432</v>
      </c>
      <c r="O48" s="134">
        <f t="shared" si="1"/>
        <v>1.0992968121360001</v>
      </c>
      <c r="P48" s="135">
        <f t="shared" si="5"/>
        <v>-1.9290261728385045E-4</v>
      </c>
      <c r="Q48" s="135">
        <f t="shared" si="6"/>
        <v>2.7007473703373952E-4</v>
      </c>
    </row>
    <row r="49" spans="1:17">
      <c r="A49" s="26">
        <v>8.6999999999999993</v>
      </c>
      <c r="B49" s="6">
        <v>9.14</v>
      </c>
      <c r="C49" s="8">
        <v>1.135</v>
      </c>
      <c r="D49" s="3">
        <v>98.79</v>
      </c>
      <c r="E49" s="5" t="s">
        <v>89</v>
      </c>
      <c r="F49" s="3">
        <v>31.16</v>
      </c>
      <c r="G49" s="9" t="s">
        <v>88</v>
      </c>
      <c r="H49" s="8">
        <v>1.101</v>
      </c>
      <c r="I49" s="3">
        <v>95.76</v>
      </c>
      <c r="J49" s="5" t="s">
        <v>89</v>
      </c>
      <c r="K49" s="3">
        <v>30.21</v>
      </c>
      <c r="L49" s="64" t="s">
        <v>88</v>
      </c>
      <c r="N49" s="134">
        <f t="shared" si="4"/>
        <v>1.135537632166</v>
      </c>
      <c r="O49" s="134">
        <f t="shared" si="1"/>
        <v>1.100583326393</v>
      </c>
      <c r="P49" s="135">
        <f t="shared" si="5"/>
        <v>4.7368472775330541E-4</v>
      </c>
      <c r="Q49" s="135">
        <f t="shared" si="6"/>
        <v>-3.784501425975739E-4</v>
      </c>
    </row>
    <row r="50" spans="1:17">
      <c r="A50" s="26">
        <v>8.9</v>
      </c>
      <c r="B50" s="6">
        <v>9.35</v>
      </c>
      <c r="C50" s="8">
        <v>1.139</v>
      </c>
      <c r="D50" s="3">
        <v>101.37</v>
      </c>
      <c r="E50" s="5" t="s">
        <v>89</v>
      </c>
      <c r="F50" s="3">
        <v>31.98</v>
      </c>
      <c r="G50" s="9" t="s">
        <v>88</v>
      </c>
      <c r="H50" s="8">
        <v>1.103</v>
      </c>
      <c r="I50" s="3">
        <v>98.19</v>
      </c>
      <c r="J50" s="5" t="s">
        <v>89</v>
      </c>
      <c r="K50" s="3">
        <v>30.97</v>
      </c>
      <c r="L50" s="64" t="s">
        <v>88</v>
      </c>
      <c r="N50" s="134">
        <f t="shared" si="4"/>
        <v>1.1390651666180001</v>
      </c>
      <c r="O50" s="134">
        <f t="shared" si="1"/>
        <v>1.103167870839</v>
      </c>
      <c r="P50" s="135">
        <f t="shared" si="5"/>
        <v>5.7213887620759807E-5</v>
      </c>
      <c r="Q50" s="135">
        <f t="shared" si="6"/>
        <v>1.5219477697194062E-4</v>
      </c>
    </row>
    <row r="51" spans="1:17">
      <c r="A51" s="26">
        <v>9</v>
      </c>
      <c r="B51" s="6">
        <v>9.4499999999999993</v>
      </c>
      <c r="C51" s="8">
        <v>1.141</v>
      </c>
      <c r="D51" s="3">
        <v>102.67</v>
      </c>
      <c r="E51" s="5" t="s">
        <v>89</v>
      </c>
      <c r="F51" s="3">
        <v>32.39</v>
      </c>
      <c r="G51" s="9" t="s">
        <v>88</v>
      </c>
      <c r="H51" s="8">
        <v>1.105</v>
      </c>
      <c r="I51" s="3">
        <v>99.41</v>
      </c>
      <c r="J51" s="5" t="s">
        <v>89</v>
      </c>
      <c r="K51" s="3">
        <v>31.36</v>
      </c>
      <c r="L51" s="64" t="s">
        <v>88</v>
      </c>
      <c r="N51" s="134">
        <f t="shared" si="4"/>
        <v>1.1408363379999999</v>
      </c>
      <c r="O51" s="134">
        <f t="shared" si="1"/>
        <v>1.1044659590000001</v>
      </c>
      <c r="P51" s="135">
        <f t="shared" si="5"/>
        <v>-1.4343733567052092E-4</v>
      </c>
      <c r="Q51" s="135">
        <f t="shared" si="6"/>
        <v>-4.8329502262432045E-4</v>
      </c>
    </row>
    <row r="52" spans="1:17">
      <c r="A52" s="26">
        <v>9.1</v>
      </c>
      <c r="B52" s="6">
        <v>9.56</v>
      </c>
      <c r="C52" s="8">
        <v>1.143</v>
      </c>
      <c r="D52" s="3">
        <v>103.98</v>
      </c>
      <c r="E52" s="5" t="s">
        <v>89</v>
      </c>
      <c r="F52" s="3">
        <v>32.799999999999997</v>
      </c>
      <c r="G52" s="9" t="s">
        <v>88</v>
      </c>
      <c r="H52" s="8">
        <v>1.1060000000000001</v>
      </c>
      <c r="I52" s="3">
        <v>100.63</v>
      </c>
      <c r="J52" s="5" t="s">
        <v>89</v>
      </c>
      <c r="K52" s="3">
        <v>31.74</v>
      </c>
      <c r="L52" s="64" t="s">
        <v>88</v>
      </c>
      <c r="N52" s="134">
        <f t="shared" si="4"/>
        <v>1.1426124592619999</v>
      </c>
      <c r="O52" s="134">
        <f t="shared" si="1"/>
        <v>1.105767963101</v>
      </c>
      <c r="P52" s="135">
        <f t="shared" si="5"/>
        <v>-3.3905576377958835E-4</v>
      </c>
      <c r="Q52" s="135">
        <f t="shared" si="6"/>
        <v>-2.0979828119356924E-4</v>
      </c>
    </row>
    <row r="53" spans="1:17">
      <c r="A53" s="26">
        <v>9.1999999999999993</v>
      </c>
      <c r="B53" s="6">
        <v>9.66</v>
      </c>
      <c r="C53" s="8">
        <v>1.1439999999999999</v>
      </c>
      <c r="D53" s="3">
        <v>105.29</v>
      </c>
      <c r="E53" s="5" t="s">
        <v>89</v>
      </c>
      <c r="F53" s="3">
        <v>33.21</v>
      </c>
      <c r="G53" s="9" t="s">
        <v>88</v>
      </c>
      <c r="H53" s="8">
        <v>1.107</v>
      </c>
      <c r="I53" s="3">
        <v>101.85</v>
      </c>
      <c r="J53" s="5" t="s">
        <v>89</v>
      </c>
      <c r="K53" s="3">
        <v>32.130000000000003</v>
      </c>
      <c r="L53" s="64" t="s">
        <v>88</v>
      </c>
      <c r="N53" s="134">
        <f t="shared" si="4"/>
        <v>1.144393540736</v>
      </c>
      <c r="O53" s="134">
        <f t="shared" si="1"/>
        <v>1.107073912128</v>
      </c>
      <c r="P53" s="135">
        <f t="shared" si="5"/>
        <v>3.4400413986019604E-4</v>
      </c>
      <c r="Q53" s="135">
        <f t="shared" si="6"/>
        <v>6.6767956639574339E-5</v>
      </c>
    </row>
    <row r="54" spans="1:17">
      <c r="A54" s="26">
        <v>9.3000000000000007</v>
      </c>
      <c r="B54" s="6">
        <v>9.77</v>
      </c>
      <c r="C54" s="8">
        <v>1.1459999999999999</v>
      </c>
      <c r="D54" s="3">
        <v>106.6</v>
      </c>
      <c r="E54" s="5" t="s">
        <v>89</v>
      </c>
      <c r="F54" s="3">
        <v>33.630000000000003</v>
      </c>
      <c r="G54" s="9" t="s">
        <v>88</v>
      </c>
      <c r="H54" s="8">
        <v>1.1080000000000001</v>
      </c>
      <c r="I54" s="3">
        <v>103.08</v>
      </c>
      <c r="J54" s="5" t="s">
        <v>89</v>
      </c>
      <c r="K54" s="3">
        <v>32.520000000000003</v>
      </c>
      <c r="L54" s="64" t="s">
        <v>88</v>
      </c>
      <c r="N54" s="134">
        <f t="shared" si="4"/>
        <v>1.1461795927539999</v>
      </c>
      <c r="O54" s="134">
        <f t="shared" si="1"/>
        <v>1.1083838350670001</v>
      </c>
      <c r="P54" s="135">
        <f t="shared" si="5"/>
        <v>1.5671269982551073E-4</v>
      </c>
      <c r="Q54" s="135">
        <f t="shared" si="6"/>
        <v>3.4642154061373251E-4</v>
      </c>
    </row>
    <row r="55" spans="1:17">
      <c r="A55" s="26">
        <v>9.4</v>
      </c>
      <c r="B55" s="6">
        <v>9.8699999999999992</v>
      </c>
      <c r="C55" s="8">
        <v>1.1479999999999999</v>
      </c>
      <c r="D55" s="3">
        <v>107.91</v>
      </c>
      <c r="E55" s="5" t="s">
        <v>89</v>
      </c>
      <c r="F55" s="3">
        <v>34.04</v>
      </c>
      <c r="G55" s="9" t="s">
        <v>88</v>
      </c>
      <c r="H55" s="8">
        <v>1.1100000000000001</v>
      </c>
      <c r="I55" s="3">
        <v>104.31</v>
      </c>
      <c r="J55" s="5" t="s">
        <v>89</v>
      </c>
      <c r="K55" s="3">
        <v>32.909999999999997</v>
      </c>
      <c r="L55" s="64" t="s">
        <v>88</v>
      </c>
      <c r="N55" s="134">
        <f t="shared" si="4"/>
        <v>1.147970625648</v>
      </c>
      <c r="O55" s="134">
        <f t="shared" si="1"/>
        <v>1.109697760904</v>
      </c>
      <c r="P55" s="135">
        <f t="shared" si="5"/>
        <v>-2.5587414634059347E-5</v>
      </c>
      <c r="Q55" s="135">
        <f t="shared" si="6"/>
        <v>-2.7228747387399475E-4</v>
      </c>
    </row>
    <row r="56" spans="1:17">
      <c r="A56" s="26">
        <v>9.5</v>
      </c>
      <c r="B56" s="6">
        <v>9.98</v>
      </c>
      <c r="C56" s="8">
        <v>1.1499999999999999</v>
      </c>
      <c r="D56" s="3">
        <v>109.23</v>
      </c>
      <c r="E56" s="5" t="s">
        <v>89</v>
      </c>
      <c r="F56" s="3">
        <v>34.46</v>
      </c>
      <c r="G56" s="9" t="s">
        <v>88</v>
      </c>
      <c r="H56" s="8">
        <v>1.111</v>
      </c>
      <c r="I56" s="3">
        <v>105.54</v>
      </c>
      <c r="J56" s="5" t="s">
        <v>89</v>
      </c>
      <c r="K56" s="3">
        <v>33.29</v>
      </c>
      <c r="L56" s="64" t="s">
        <v>88</v>
      </c>
      <c r="N56" s="134">
        <f t="shared" si="4"/>
        <v>1.1497666497500001</v>
      </c>
      <c r="O56" s="134">
        <f t="shared" si="1"/>
        <v>1.111015718625</v>
      </c>
      <c r="P56" s="135">
        <f t="shared" si="5"/>
        <v>-2.0291326086940845E-4</v>
      </c>
      <c r="Q56" s="135">
        <f t="shared" si="6"/>
        <v>1.4148177317776429E-5</v>
      </c>
    </row>
    <row r="57" spans="1:17">
      <c r="A57" s="27">
        <v>9.6</v>
      </c>
      <c r="B57" s="7">
        <v>10.08</v>
      </c>
      <c r="C57" s="10">
        <v>1.1519999999999999</v>
      </c>
      <c r="D57" s="4">
        <v>110.56</v>
      </c>
      <c r="E57" s="5" t="s">
        <v>89</v>
      </c>
      <c r="F57" s="4">
        <v>34.880000000000003</v>
      </c>
      <c r="G57" s="9" t="s">
        <v>88</v>
      </c>
      <c r="H57" s="10">
        <v>1.1120000000000001</v>
      </c>
      <c r="I57" s="4">
        <v>106.78</v>
      </c>
      <c r="J57" s="5" t="s">
        <v>89</v>
      </c>
      <c r="K57" s="4">
        <v>33.68</v>
      </c>
      <c r="L57" s="64" t="s">
        <v>88</v>
      </c>
      <c r="N57" s="134">
        <f t="shared" si="4"/>
        <v>1.1515676753920001</v>
      </c>
      <c r="O57" s="134">
        <f t="shared" si="1"/>
        <v>1.1123377372159999</v>
      </c>
      <c r="P57" s="135">
        <f t="shared" si="5"/>
        <v>-3.7528177777760517E-4</v>
      </c>
      <c r="Q57" s="135">
        <f t="shared" si="6"/>
        <v>3.0372051798546198E-4</v>
      </c>
    </row>
    <row r="58" spans="1:17">
      <c r="A58" s="26">
        <v>9.6999999999999993</v>
      </c>
      <c r="B58" s="6">
        <v>10.19</v>
      </c>
      <c r="C58" s="8">
        <v>1.153</v>
      </c>
      <c r="D58" s="3">
        <v>111.89</v>
      </c>
      <c r="E58" s="5" t="s">
        <v>89</v>
      </c>
      <c r="F58" s="3">
        <v>35.299999999999997</v>
      </c>
      <c r="G58" s="9" t="s">
        <v>88</v>
      </c>
      <c r="H58" s="8">
        <v>1.1140000000000001</v>
      </c>
      <c r="I58" s="3">
        <v>108.02</v>
      </c>
      <c r="J58" s="5" t="s">
        <v>89</v>
      </c>
      <c r="K58" s="3">
        <v>34.07</v>
      </c>
      <c r="L58" s="64" t="s">
        <v>88</v>
      </c>
      <c r="N58" s="134">
        <f t="shared" si="4"/>
        <v>1.153373712906</v>
      </c>
      <c r="O58" s="134">
        <f t="shared" si="1"/>
        <v>1.1136638456629999</v>
      </c>
      <c r="P58" s="135">
        <f t="shared" si="5"/>
        <v>3.2412220815261731E-4</v>
      </c>
      <c r="Q58" s="135">
        <f t="shared" si="6"/>
        <v>-3.0175434201093617E-4</v>
      </c>
    </row>
    <row r="59" spans="1:17">
      <c r="A59" s="26">
        <v>9.8000000000000007</v>
      </c>
      <c r="B59" s="6">
        <v>10.29</v>
      </c>
      <c r="C59" s="8">
        <v>1.155</v>
      </c>
      <c r="D59" s="3">
        <v>113.22</v>
      </c>
      <c r="E59" s="5" t="s">
        <v>89</v>
      </c>
      <c r="F59" s="3">
        <v>35.72</v>
      </c>
      <c r="G59" s="9" t="s">
        <v>88</v>
      </c>
      <c r="H59" s="8">
        <v>1.115</v>
      </c>
      <c r="I59" s="3">
        <v>109.26</v>
      </c>
      <c r="J59" s="5" t="s">
        <v>89</v>
      </c>
      <c r="K59" s="3">
        <v>34.47</v>
      </c>
      <c r="L59" s="64" t="s">
        <v>88</v>
      </c>
      <c r="N59" s="134">
        <f t="shared" si="4"/>
        <v>1.1551847726240001</v>
      </c>
      <c r="O59" s="134">
        <f t="shared" si="1"/>
        <v>1.114994072952</v>
      </c>
      <c r="P59" s="135">
        <f t="shared" si="5"/>
        <v>1.5997629783556151E-4</v>
      </c>
      <c r="Q59" s="135">
        <f t="shared" si="6"/>
        <v>-5.3157381165506972E-6</v>
      </c>
    </row>
    <row r="60" spans="1:17">
      <c r="A60" s="26">
        <v>9.9</v>
      </c>
      <c r="B60" s="6">
        <v>10.4</v>
      </c>
      <c r="C60" s="8">
        <v>1.157</v>
      </c>
      <c r="D60" s="3">
        <v>114.55</v>
      </c>
      <c r="E60" s="5" t="s">
        <v>89</v>
      </c>
      <c r="F60" s="3">
        <v>36.14</v>
      </c>
      <c r="G60" s="9" t="s">
        <v>88</v>
      </c>
      <c r="H60" s="8">
        <v>1.1160000000000001</v>
      </c>
      <c r="I60" s="3">
        <v>110.5</v>
      </c>
      <c r="J60" s="5" t="s">
        <v>89</v>
      </c>
      <c r="K60" s="3">
        <v>34.86</v>
      </c>
      <c r="L60" s="64" t="s">
        <v>88</v>
      </c>
      <c r="N60" s="134">
        <f t="shared" si="4"/>
        <v>1.1570008648779999</v>
      </c>
      <c r="O60" s="134">
        <f t="shared" si="1"/>
        <v>1.1163284480690001</v>
      </c>
      <c r="P60" s="135">
        <f t="shared" si="5"/>
        <v>7.4751771813684362E-7</v>
      </c>
      <c r="Q60" s="135">
        <f t="shared" si="6"/>
        <v>2.9430830555556367E-4</v>
      </c>
    </row>
    <row r="61" spans="1:17" ht="17" thickBot="1">
      <c r="A61" s="28">
        <v>10</v>
      </c>
      <c r="B61" s="29">
        <v>10.5</v>
      </c>
      <c r="C61" s="11">
        <v>1.159</v>
      </c>
      <c r="D61" s="12">
        <v>115.9</v>
      </c>
      <c r="E61" s="13" t="s">
        <v>89</v>
      </c>
      <c r="F61" s="12">
        <v>36.56</v>
      </c>
      <c r="G61" s="14" t="s">
        <v>88</v>
      </c>
      <c r="H61" s="11">
        <v>1.1180000000000001</v>
      </c>
      <c r="I61" s="12">
        <v>111.75</v>
      </c>
      <c r="J61" s="13" t="s">
        <v>89</v>
      </c>
      <c r="K61" s="12">
        <v>35.25</v>
      </c>
      <c r="L61" s="65" t="s">
        <v>88</v>
      </c>
      <c r="N61" s="134">
        <f t="shared" si="4"/>
        <v>1.158822</v>
      </c>
      <c r="O61" s="134">
        <f t="shared" si="1"/>
        <v>1.117667</v>
      </c>
      <c r="P61" s="135">
        <f t="shared" si="5"/>
        <v>-1.5358067299397021E-4</v>
      </c>
      <c r="Q61" s="135">
        <f t="shared" si="6"/>
        <v>-2.9785330948134051E-4</v>
      </c>
    </row>
  </sheetData>
  <mergeCells count="10">
    <mergeCell ref="D7:E7"/>
    <mergeCell ref="F7:G7"/>
    <mergeCell ref="I7:J7"/>
    <mergeCell ref="K7:L7"/>
    <mergeCell ref="C5:G5"/>
    <mergeCell ref="H5:L5"/>
    <mergeCell ref="D6:E6"/>
    <mergeCell ref="F6:G6"/>
    <mergeCell ref="I6:J6"/>
    <mergeCell ref="K6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7"/>
  <sheetViews>
    <sheetView zoomScale="125" zoomScaleNormal="100" workbookViewId="0">
      <selection activeCell="K27" sqref="A2:K27"/>
    </sheetView>
  </sheetViews>
  <sheetFormatPr baseColWidth="10" defaultRowHeight="16"/>
  <cols>
    <col min="1" max="1" width="16" customWidth="1"/>
    <col min="2" max="2" width="22.19921875" customWidth="1"/>
    <col min="3" max="3" width="26.19921875" customWidth="1"/>
    <col min="4" max="4" width="8.796875" customWidth="1"/>
    <col min="5" max="5" width="17.19921875" customWidth="1"/>
    <col min="6" max="6" width="9" customWidth="1"/>
    <col min="7" max="7" width="9.3984375" customWidth="1"/>
    <col min="8" max="8" width="11.19921875" customWidth="1"/>
    <col min="9" max="9" width="12.59765625" customWidth="1"/>
    <col min="10" max="10" width="3.59765625" customWidth="1"/>
    <col min="11" max="11" width="3" customWidth="1"/>
  </cols>
  <sheetData>
    <row r="2" spans="1:11" s="30" customFormat="1" ht="38" customHeight="1">
      <c r="B2" s="52" t="s">
        <v>10</v>
      </c>
      <c r="C2" s="52" t="s">
        <v>90</v>
      </c>
      <c r="D2" s="52" t="s">
        <v>91</v>
      </c>
      <c r="E2" s="52" t="s">
        <v>92</v>
      </c>
      <c r="F2" s="52" t="s">
        <v>100</v>
      </c>
      <c r="G2" s="52" t="s">
        <v>24</v>
      </c>
      <c r="H2" s="53" t="s">
        <v>93</v>
      </c>
      <c r="I2" s="149" t="s">
        <v>94</v>
      </c>
      <c r="J2" s="150"/>
      <c r="K2" s="151"/>
    </row>
    <row r="3" spans="1:11" s="37" customFormat="1" ht="22" customHeight="1">
      <c r="A3" s="32" t="s">
        <v>107</v>
      </c>
      <c r="B3" s="32" t="s">
        <v>13</v>
      </c>
      <c r="C3" s="32" t="s">
        <v>95</v>
      </c>
      <c r="D3" s="32" t="s">
        <v>97</v>
      </c>
      <c r="E3" s="32"/>
      <c r="F3" s="32" t="s">
        <v>101</v>
      </c>
      <c r="G3" s="32" t="s">
        <v>102</v>
      </c>
      <c r="H3" s="33">
        <v>3.6000000000000001E-5</v>
      </c>
      <c r="I3" s="34">
        <v>1.5</v>
      </c>
      <c r="J3" s="35" t="s">
        <v>22</v>
      </c>
      <c r="K3" s="36" t="s">
        <v>23</v>
      </c>
    </row>
    <row r="4" spans="1:11" s="37" customFormat="1" ht="22" customHeight="1">
      <c r="A4" s="32" t="s">
        <v>107</v>
      </c>
      <c r="B4" s="32" t="s">
        <v>14</v>
      </c>
      <c r="C4" s="32" t="s">
        <v>0</v>
      </c>
      <c r="D4" s="32" t="s">
        <v>121</v>
      </c>
      <c r="E4" s="32"/>
      <c r="F4" s="32" t="s">
        <v>101</v>
      </c>
      <c r="G4" s="32" t="s">
        <v>102</v>
      </c>
      <c r="H4" s="33">
        <v>3.6000000000000001E-5</v>
      </c>
      <c r="I4" s="38">
        <v>1.5</v>
      </c>
      <c r="J4" s="39" t="s">
        <v>22</v>
      </c>
      <c r="K4" s="32" t="s">
        <v>23</v>
      </c>
    </row>
    <row r="5" spans="1:11" s="37" customFormat="1" ht="22" customHeight="1">
      <c r="A5" s="32" t="s">
        <v>107</v>
      </c>
      <c r="B5" s="32" t="s">
        <v>14</v>
      </c>
      <c r="C5" s="32" t="s">
        <v>1</v>
      </c>
      <c r="D5" s="32" t="s">
        <v>2</v>
      </c>
      <c r="E5" s="32" t="s">
        <v>3</v>
      </c>
      <c r="F5" s="32" t="s">
        <v>101</v>
      </c>
      <c r="G5" s="32" t="s">
        <v>102</v>
      </c>
      <c r="H5" s="33">
        <v>7.2000000000000005E-4</v>
      </c>
      <c r="I5" s="38">
        <v>30</v>
      </c>
      <c r="J5" s="39" t="s">
        <v>22</v>
      </c>
      <c r="K5" s="32" t="s">
        <v>23</v>
      </c>
    </row>
    <row r="6" spans="1:11" s="37" customFormat="1" ht="22" customHeight="1">
      <c r="A6" s="32" t="s">
        <v>107</v>
      </c>
      <c r="B6" s="32" t="s">
        <v>11</v>
      </c>
      <c r="C6" s="32" t="s">
        <v>96</v>
      </c>
      <c r="D6" s="32" t="s">
        <v>115</v>
      </c>
      <c r="E6" s="32" t="s">
        <v>104</v>
      </c>
      <c r="F6" s="32" t="s">
        <v>101</v>
      </c>
      <c r="G6" s="32" t="s">
        <v>102</v>
      </c>
      <c r="H6" s="33">
        <v>7.2000000000000002E-5</v>
      </c>
      <c r="I6" s="38">
        <v>3</v>
      </c>
      <c r="J6" s="39" t="s">
        <v>22</v>
      </c>
      <c r="K6" s="32" t="s">
        <v>23</v>
      </c>
    </row>
    <row r="7" spans="1:11" s="37" customFormat="1" ht="22" customHeight="1">
      <c r="A7" s="32" t="s">
        <v>107</v>
      </c>
      <c r="B7" s="32" t="s">
        <v>11</v>
      </c>
      <c r="C7" s="32" t="s">
        <v>99</v>
      </c>
      <c r="D7" s="32" t="s">
        <v>98</v>
      </c>
      <c r="E7" s="32" t="s">
        <v>105</v>
      </c>
      <c r="F7" s="32" t="s">
        <v>101</v>
      </c>
      <c r="G7" s="32" t="s">
        <v>102</v>
      </c>
      <c r="H7" s="33">
        <v>7.2000000000000002E-5</v>
      </c>
      <c r="I7" s="38">
        <v>30</v>
      </c>
      <c r="J7" s="39" t="s">
        <v>22</v>
      </c>
      <c r="K7" s="32" t="s">
        <v>23</v>
      </c>
    </row>
    <row r="8" spans="1:11" s="37" customFormat="1" ht="22" customHeight="1">
      <c r="A8" s="32" t="s">
        <v>107</v>
      </c>
      <c r="B8" s="32" t="s">
        <v>11</v>
      </c>
      <c r="C8" s="32" t="s">
        <v>99</v>
      </c>
      <c r="D8" s="32" t="s">
        <v>98</v>
      </c>
      <c r="E8" s="32" t="s">
        <v>104</v>
      </c>
      <c r="F8" s="32" t="s">
        <v>101</v>
      </c>
      <c r="G8" s="32" t="s">
        <v>103</v>
      </c>
      <c r="H8" s="33">
        <v>3.8999999999999999E-5</v>
      </c>
      <c r="I8" s="38">
        <v>15</v>
      </c>
      <c r="J8" s="39" t="s">
        <v>22</v>
      </c>
      <c r="K8" s="32" t="s">
        <v>23</v>
      </c>
    </row>
    <row r="9" spans="1:11" s="37" customFormat="1" ht="22" customHeight="1">
      <c r="A9" s="32" t="s">
        <v>107</v>
      </c>
      <c r="B9" s="32" t="s">
        <v>11</v>
      </c>
      <c r="C9" s="32" t="s">
        <v>99</v>
      </c>
      <c r="D9" s="32" t="s">
        <v>98</v>
      </c>
      <c r="E9" s="32" t="s">
        <v>104</v>
      </c>
      <c r="F9" s="32" t="s">
        <v>106</v>
      </c>
      <c r="G9" s="32" t="s">
        <v>103</v>
      </c>
      <c r="H9" s="33">
        <v>2.5999999999999998E-4</v>
      </c>
      <c r="I9" s="38">
        <v>10</v>
      </c>
      <c r="J9" s="39" t="s">
        <v>22</v>
      </c>
      <c r="K9" s="32" t="s">
        <v>23</v>
      </c>
    </row>
    <row r="10" spans="1:11" s="37" customFormat="1" ht="22" customHeight="1">
      <c r="A10" s="32" t="s">
        <v>107</v>
      </c>
      <c r="B10" s="32" t="s">
        <v>11</v>
      </c>
      <c r="C10" s="32" t="s">
        <v>99</v>
      </c>
      <c r="D10" s="32" t="s">
        <v>98</v>
      </c>
      <c r="E10" s="32" t="s">
        <v>105</v>
      </c>
      <c r="F10" s="32" t="s">
        <v>101</v>
      </c>
      <c r="G10" s="32" t="s">
        <v>103</v>
      </c>
      <c r="H10" s="33">
        <v>1.2999999999999999E-3</v>
      </c>
      <c r="I10" s="38">
        <v>50</v>
      </c>
      <c r="J10" s="39" t="s">
        <v>22</v>
      </c>
      <c r="K10" s="32" t="s">
        <v>23</v>
      </c>
    </row>
    <row r="11" spans="1:11" s="37" customFormat="1" ht="22" customHeight="1">
      <c r="A11" s="32" t="s">
        <v>107</v>
      </c>
      <c r="B11" s="32" t="s">
        <v>11</v>
      </c>
      <c r="C11" s="32" t="s">
        <v>99</v>
      </c>
      <c r="D11" s="32" t="s">
        <v>98</v>
      </c>
      <c r="E11" s="32" t="s">
        <v>105</v>
      </c>
      <c r="F11" s="32" t="s">
        <v>106</v>
      </c>
      <c r="G11" s="32" t="s">
        <v>103</v>
      </c>
      <c r="H11" s="33">
        <v>7.7999999999999999E-4</v>
      </c>
      <c r="I11" s="38">
        <v>30</v>
      </c>
      <c r="J11" s="39" t="s">
        <v>22</v>
      </c>
      <c r="K11" s="32" t="s">
        <v>23</v>
      </c>
    </row>
    <row r="12" spans="1:11" s="37" customFormat="1" ht="22" customHeight="1">
      <c r="A12" s="32" t="s">
        <v>107</v>
      </c>
      <c r="B12" s="32" t="s">
        <v>17</v>
      </c>
      <c r="C12" s="32" t="s">
        <v>18</v>
      </c>
      <c r="D12" s="32" t="s">
        <v>19</v>
      </c>
      <c r="E12" s="32" t="s">
        <v>104</v>
      </c>
      <c r="F12" s="32" t="s">
        <v>111</v>
      </c>
      <c r="G12" s="32" t="s">
        <v>102</v>
      </c>
      <c r="H12" s="33">
        <v>1.3999999999999999E-4</v>
      </c>
      <c r="I12" s="38">
        <v>5.5</v>
      </c>
      <c r="J12" s="39" t="s">
        <v>22</v>
      </c>
      <c r="K12" s="32" t="s">
        <v>23</v>
      </c>
    </row>
    <row r="13" spans="1:11" s="37" customFormat="1" ht="22" customHeight="1">
      <c r="A13" s="32" t="s">
        <v>107</v>
      </c>
      <c r="B13" s="32" t="s">
        <v>17</v>
      </c>
      <c r="C13" s="32" t="s">
        <v>18</v>
      </c>
      <c r="D13" s="32" t="s">
        <v>19</v>
      </c>
      <c r="E13" s="32" t="s">
        <v>105</v>
      </c>
      <c r="F13" s="32" t="s">
        <v>111</v>
      </c>
      <c r="G13" s="32" t="s">
        <v>102</v>
      </c>
      <c r="H13" s="33">
        <v>4.0999999999999999E-4</v>
      </c>
      <c r="I13" s="38">
        <v>16</v>
      </c>
      <c r="J13" s="39" t="s">
        <v>22</v>
      </c>
      <c r="K13" s="32" t="s">
        <v>23</v>
      </c>
    </row>
    <row r="14" spans="1:11" s="37" customFormat="1" ht="22" customHeight="1">
      <c r="A14" s="40" t="s">
        <v>112</v>
      </c>
      <c r="B14" s="40" t="s">
        <v>13</v>
      </c>
      <c r="C14" s="40" t="s">
        <v>113</v>
      </c>
      <c r="D14" s="40" t="s">
        <v>114</v>
      </c>
      <c r="E14" s="40"/>
      <c r="F14" s="40" t="s">
        <v>106</v>
      </c>
      <c r="G14" s="40" t="s">
        <v>102</v>
      </c>
      <c r="H14" s="41">
        <v>3.6000000000000002E-4</v>
      </c>
      <c r="I14" s="42">
        <v>15</v>
      </c>
      <c r="J14" s="43" t="s">
        <v>22</v>
      </c>
      <c r="K14" s="40" t="s">
        <v>23</v>
      </c>
    </row>
    <row r="15" spans="1:11" s="37" customFormat="1" ht="22" customHeight="1">
      <c r="A15" s="40" t="s">
        <v>112</v>
      </c>
      <c r="B15" s="40" t="s">
        <v>14</v>
      </c>
      <c r="C15" s="40" t="s">
        <v>4</v>
      </c>
      <c r="D15" s="40" t="s">
        <v>5</v>
      </c>
      <c r="E15" s="40"/>
      <c r="F15" s="40" t="s">
        <v>106</v>
      </c>
      <c r="G15" s="40" t="s">
        <v>102</v>
      </c>
      <c r="H15" s="41">
        <v>1.8E-3</v>
      </c>
      <c r="I15" s="42">
        <v>70</v>
      </c>
      <c r="J15" s="43" t="s">
        <v>22</v>
      </c>
      <c r="K15" s="40" t="s">
        <v>23</v>
      </c>
    </row>
    <row r="16" spans="1:11" s="37" customFormat="1" ht="22" customHeight="1">
      <c r="A16" s="40" t="s">
        <v>112</v>
      </c>
      <c r="B16" s="40" t="s">
        <v>11</v>
      </c>
      <c r="C16" s="40" t="s">
        <v>116</v>
      </c>
      <c r="D16" s="40" t="s">
        <v>117</v>
      </c>
      <c r="E16" s="40" t="s">
        <v>104</v>
      </c>
      <c r="F16" s="40" t="s">
        <v>106</v>
      </c>
      <c r="G16" s="40" t="s">
        <v>102</v>
      </c>
      <c r="H16" s="41">
        <v>3.6000000000000002E-4</v>
      </c>
      <c r="I16" s="42">
        <v>15</v>
      </c>
      <c r="J16" s="43" t="s">
        <v>22</v>
      </c>
      <c r="K16" s="40" t="s">
        <v>23</v>
      </c>
    </row>
    <row r="17" spans="1:11" s="37" customFormat="1" ht="22" customHeight="1">
      <c r="A17" s="40" t="s">
        <v>112</v>
      </c>
      <c r="B17" s="40" t="s">
        <v>11</v>
      </c>
      <c r="C17" s="40" t="s">
        <v>99</v>
      </c>
      <c r="D17" s="40" t="s">
        <v>98</v>
      </c>
      <c r="E17" s="40" t="s">
        <v>105</v>
      </c>
      <c r="F17" s="40" t="s">
        <v>106</v>
      </c>
      <c r="G17" s="40" t="s">
        <v>102</v>
      </c>
      <c r="H17" s="41">
        <v>1.8E-3</v>
      </c>
      <c r="I17" s="42">
        <v>70</v>
      </c>
      <c r="J17" s="43" t="s">
        <v>22</v>
      </c>
      <c r="K17" s="40" t="s">
        <v>23</v>
      </c>
    </row>
    <row r="18" spans="1:11" s="37" customFormat="1" ht="22" customHeight="1">
      <c r="A18" s="40" t="s">
        <v>112</v>
      </c>
      <c r="B18" s="40" t="s">
        <v>11</v>
      </c>
      <c r="C18" s="40" t="s">
        <v>99</v>
      </c>
      <c r="D18" s="40" t="s">
        <v>98</v>
      </c>
      <c r="E18" s="40" t="s">
        <v>104</v>
      </c>
      <c r="F18" s="40" t="s">
        <v>106</v>
      </c>
      <c r="G18" s="40" t="s">
        <v>103</v>
      </c>
      <c r="H18" s="41">
        <v>7.7999999999999999E-4</v>
      </c>
      <c r="I18" s="42">
        <v>30</v>
      </c>
      <c r="J18" s="43" t="s">
        <v>22</v>
      </c>
      <c r="K18" s="40" t="s">
        <v>23</v>
      </c>
    </row>
    <row r="19" spans="1:11" s="37" customFormat="1" ht="22" customHeight="1">
      <c r="A19" s="40" t="s">
        <v>112</v>
      </c>
      <c r="B19" s="40" t="s">
        <v>11</v>
      </c>
      <c r="C19" s="40" t="s">
        <v>99</v>
      </c>
      <c r="D19" s="40" t="s">
        <v>98</v>
      </c>
      <c r="E19" s="40" t="s">
        <v>105</v>
      </c>
      <c r="F19" s="40" t="s">
        <v>106</v>
      </c>
      <c r="G19" s="40" t="s">
        <v>103</v>
      </c>
      <c r="H19" s="41">
        <v>1.2999999999999999E-3</v>
      </c>
      <c r="I19" s="42">
        <v>50</v>
      </c>
      <c r="J19" s="43" t="s">
        <v>22</v>
      </c>
      <c r="K19" s="40" t="s">
        <v>23</v>
      </c>
    </row>
    <row r="20" spans="1:11" s="37" customFormat="1" ht="22" customHeight="1">
      <c r="A20" s="40" t="s">
        <v>112</v>
      </c>
      <c r="B20" s="40" t="s">
        <v>17</v>
      </c>
      <c r="C20" s="40" t="s">
        <v>20</v>
      </c>
      <c r="D20" s="40" t="s">
        <v>21</v>
      </c>
      <c r="E20" s="40" t="s">
        <v>104</v>
      </c>
      <c r="F20" s="40" t="s">
        <v>111</v>
      </c>
      <c r="G20" s="40" t="s">
        <v>102</v>
      </c>
      <c r="H20" s="41">
        <v>1.3999999999999999E-4</v>
      </c>
      <c r="I20" s="42">
        <v>5.5</v>
      </c>
      <c r="J20" s="43" t="s">
        <v>22</v>
      </c>
      <c r="K20" s="40" t="s">
        <v>23</v>
      </c>
    </row>
    <row r="21" spans="1:11" s="37" customFormat="1" ht="22" customHeight="1">
      <c r="A21" s="40" t="s">
        <v>112</v>
      </c>
      <c r="B21" s="40" t="s">
        <v>17</v>
      </c>
      <c r="C21" s="40" t="s">
        <v>20</v>
      </c>
      <c r="D21" s="40" t="s">
        <v>21</v>
      </c>
      <c r="E21" s="40" t="s">
        <v>105</v>
      </c>
      <c r="F21" s="40" t="s">
        <v>111</v>
      </c>
      <c r="G21" s="40" t="s">
        <v>102</v>
      </c>
      <c r="H21" s="41">
        <v>4.0999999999999999E-4</v>
      </c>
      <c r="I21" s="42">
        <v>16</v>
      </c>
      <c r="J21" s="43" t="s">
        <v>22</v>
      </c>
      <c r="K21" s="40" t="s">
        <v>23</v>
      </c>
    </row>
    <row r="22" spans="1:11" s="37" customFormat="1" ht="22" customHeight="1">
      <c r="A22" s="44" t="s">
        <v>108</v>
      </c>
      <c r="B22" s="44" t="s">
        <v>11</v>
      </c>
      <c r="C22" s="44" t="s">
        <v>109</v>
      </c>
      <c r="D22" s="44" t="s">
        <v>110</v>
      </c>
      <c r="E22" s="44"/>
      <c r="F22" s="44" t="s">
        <v>111</v>
      </c>
      <c r="G22" s="44" t="s">
        <v>102</v>
      </c>
      <c r="H22" s="45">
        <v>3.8999999999999999E-4</v>
      </c>
      <c r="I22" s="46">
        <v>15</v>
      </c>
      <c r="J22" s="47" t="s">
        <v>22</v>
      </c>
      <c r="K22" s="44" t="s">
        <v>23</v>
      </c>
    </row>
    <row r="23" spans="1:11" s="37" customFormat="1" ht="22" customHeight="1">
      <c r="A23" s="44" t="s">
        <v>108</v>
      </c>
      <c r="B23" s="44" t="s">
        <v>11</v>
      </c>
      <c r="C23" s="44" t="s">
        <v>109</v>
      </c>
      <c r="D23" s="44" t="s">
        <v>110</v>
      </c>
      <c r="E23" s="44"/>
      <c r="F23" s="44" t="s">
        <v>106</v>
      </c>
      <c r="G23" s="44" t="s">
        <v>102</v>
      </c>
      <c r="H23" s="45">
        <v>3.8999999999999999E-4</v>
      </c>
      <c r="I23" s="46">
        <v>15</v>
      </c>
      <c r="J23" s="47" t="s">
        <v>22</v>
      </c>
      <c r="K23" s="44" t="s">
        <v>23</v>
      </c>
    </row>
    <row r="24" spans="1:11" s="37" customFormat="1" ht="22" customHeight="1">
      <c r="A24" s="44" t="s">
        <v>108</v>
      </c>
      <c r="B24" s="44" t="s">
        <v>11</v>
      </c>
      <c r="C24" s="44" t="s">
        <v>8</v>
      </c>
      <c r="D24" s="44" t="s">
        <v>2</v>
      </c>
      <c r="E24" s="44"/>
      <c r="F24" s="44" t="s">
        <v>101</v>
      </c>
      <c r="G24" s="44" t="s">
        <v>9</v>
      </c>
      <c r="H24" s="45">
        <v>1.8000000000000001E-4</v>
      </c>
      <c r="I24" s="46">
        <v>7</v>
      </c>
      <c r="J24" s="47" t="s">
        <v>22</v>
      </c>
      <c r="K24" s="44" t="s">
        <v>23</v>
      </c>
    </row>
    <row r="25" spans="1:11" s="37" customFormat="1" ht="22" customHeight="1">
      <c r="A25" s="48" t="s">
        <v>118</v>
      </c>
      <c r="B25" s="48" t="s">
        <v>11</v>
      </c>
      <c r="C25" s="48" t="s">
        <v>119</v>
      </c>
      <c r="D25" s="48" t="s">
        <v>120</v>
      </c>
      <c r="E25" s="48"/>
      <c r="F25" s="48" t="s">
        <v>106</v>
      </c>
      <c r="G25" s="48" t="s">
        <v>103</v>
      </c>
      <c r="H25" s="49">
        <v>3.6000000000000002E-4</v>
      </c>
      <c r="I25" s="50">
        <v>15</v>
      </c>
      <c r="J25" s="51" t="s">
        <v>22</v>
      </c>
      <c r="K25" s="48" t="s">
        <v>23</v>
      </c>
    </row>
    <row r="26" spans="1:11" s="37" customFormat="1" ht="28" customHeight="1">
      <c r="A26" s="48" t="s">
        <v>118</v>
      </c>
      <c r="B26" s="48" t="s">
        <v>14</v>
      </c>
      <c r="C26" s="48" t="s">
        <v>15</v>
      </c>
      <c r="D26" s="48" t="s">
        <v>16</v>
      </c>
      <c r="E26" s="31" t="s">
        <v>6</v>
      </c>
      <c r="F26" s="31" t="s">
        <v>7</v>
      </c>
      <c r="G26" s="31"/>
      <c r="H26" s="49">
        <v>3.5999999999999999E-3</v>
      </c>
      <c r="I26" s="50">
        <v>140</v>
      </c>
      <c r="J26" s="51" t="s">
        <v>22</v>
      </c>
      <c r="K26" s="48" t="s">
        <v>23</v>
      </c>
    </row>
    <row r="27" spans="1:11">
      <c r="B27" t="s">
        <v>12</v>
      </c>
    </row>
  </sheetData>
  <mergeCells count="1">
    <mergeCell ref="I2:K2"/>
  </mergeCells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23"/>
  <sheetViews>
    <sheetView topLeftCell="A14" zoomScale="200" zoomScaleNormal="100" workbookViewId="0">
      <selection activeCell="G31" sqref="G31"/>
    </sheetView>
  </sheetViews>
  <sheetFormatPr baseColWidth="10" defaultRowHeight="16"/>
  <cols>
    <col min="1" max="1" width="10.59765625" customWidth="1"/>
    <col min="2" max="2" width="13.59765625" customWidth="1"/>
    <col min="3" max="7" width="15.19921875" customWidth="1"/>
  </cols>
  <sheetData>
    <row r="3" spans="1:7">
      <c r="A3" t="s">
        <v>80</v>
      </c>
    </row>
    <row r="5" spans="1:7" ht="51">
      <c r="A5" s="81" t="s">
        <v>68</v>
      </c>
      <c r="B5" s="81" t="s">
        <v>69</v>
      </c>
      <c r="C5" s="81" t="s">
        <v>70</v>
      </c>
      <c r="D5" s="81" t="s">
        <v>71</v>
      </c>
      <c r="E5" s="81" t="s">
        <v>72</v>
      </c>
      <c r="F5" s="81" t="s">
        <v>73</v>
      </c>
      <c r="G5" s="81" t="s">
        <v>73</v>
      </c>
    </row>
    <row r="6" spans="1:7" ht="58">
      <c r="A6" s="82" t="s">
        <v>74</v>
      </c>
      <c r="B6" s="83" t="s">
        <v>75</v>
      </c>
      <c r="C6" s="83" t="s">
        <v>76</v>
      </c>
      <c r="D6" s="83" t="s">
        <v>77</v>
      </c>
      <c r="E6" s="84" t="s">
        <v>78</v>
      </c>
      <c r="F6" s="85" t="s">
        <v>79</v>
      </c>
      <c r="G6" s="85" t="s">
        <v>79</v>
      </c>
    </row>
    <row r="7" spans="1:7">
      <c r="A7" s="86">
        <v>1</v>
      </c>
      <c r="B7" s="87">
        <v>44.6</v>
      </c>
      <c r="C7" s="87">
        <v>3.17</v>
      </c>
      <c r="D7" s="87">
        <v>2.2999999999999998</v>
      </c>
      <c r="E7" s="87">
        <v>3.32</v>
      </c>
      <c r="F7" s="88">
        <v>0.316</v>
      </c>
      <c r="G7" s="88">
        <v>1.3160000000000001</v>
      </c>
    </row>
    <row r="8" spans="1:7">
      <c r="A8" s="86">
        <v>3.16</v>
      </c>
      <c r="B8" s="87">
        <v>141</v>
      </c>
      <c r="C8" s="87">
        <v>10</v>
      </c>
      <c r="D8" s="87">
        <v>7.26</v>
      </c>
      <c r="E8" s="87">
        <v>10.5</v>
      </c>
      <c r="F8" s="88">
        <v>1</v>
      </c>
      <c r="G8" s="88">
        <v>2</v>
      </c>
    </row>
    <row r="9" spans="1:7">
      <c r="A9" s="86">
        <v>0.3</v>
      </c>
      <c r="B9" s="87">
        <v>13.4</v>
      </c>
      <c r="C9" s="87">
        <v>0.95</v>
      </c>
      <c r="D9" s="87">
        <v>0.69</v>
      </c>
      <c r="E9" s="87">
        <v>1</v>
      </c>
      <c r="F9" s="88">
        <v>0.1</v>
      </c>
      <c r="G9" s="88">
        <v>1.1000000000000001</v>
      </c>
    </row>
    <row r="10" spans="1:7">
      <c r="A10" s="86">
        <v>0.44</v>
      </c>
      <c r="B10" s="87">
        <v>19.399999999999999</v>
      </c>
      <c r="C10" s="87">
        <v>1.38</v>
      </c>
      <c r="D10" s="87">
        <v>1</v>
      </c>
      <c r="E10" s="87">
        <v>1.45</v>
      </c>
      <c r="F10" s="88">
        <v>0.14000000000000001</v>
      </c>
      <c r="G10" s="88">
        <v>1.1399999999999999</v>
      </c>
    </row>
    <row r="11" spans="1:7">
      <c r="A11" s="86">
        <v>0.32</v>
      </c>
      <c r="B11" s="87">
        <v>14.1</v>
      </c>
      <c r="C11" s="87">
        <v>1</v>
      </c>
      <c r="D11" s="87">
        <v>0.73</v>
      </c>
      <c r="E11" s="87">
        <v>1.05</v>
      </c>
      <c r="F11" s="88">
        <v>0.1</v>
      </c>
      <c r="G11" s="88">
        <v>1.1000000000000001</v>
      </c>
    </row>
    <row r="12" spans="1:7" ht="17" thickBot="1">
      <c r="A12" s="89">
        <v>2.1999999999999999E-2</v>
      </c>
      <c r="B12" s="90">
        <v>1</v>
      </c>
      <c r="C12" s="90">
        <v>7.0999999999999994E-2</v>
      </c>
      <c r="D12" s="90">
        <v>5.0999999999999997E-2</v>
      </c>
      <c r="E12" s="90">
        <v>7.3999999999999996E-2</v>
      </c>
      <c r="F12" s="91">
        <v>7.0000000000000001E-3</v>
      </c>
      <c r="G12" s="91">
        <v>1.0069999999999999</v>
      </c>
    </row>
    <row r="13" spans="1:7" ht="17" thickTop="1"/>
    <row r="16" spans="1:7" ht="68">
      <c r="A16" s="81" t="s">
        <v>68</v>
      </c>
      <c r="B16" s="118" t="s">
        <v>122</v>
      </c>
      <c r="C16" s="114" t="s">
        <v>123</v>
      </c>
      <c r="D16" s="114" t="s">
        <v>124</v>
      </c>
      <c r="E16" s="123" t="s">
        <v>131</v>
      </c>
      <c r="F16" s="114" t="s">
        <v>125</v>
      </c>
      <c r="G16" s="114" t="s">
        <v>130</v>
      </c>
    </row>
    <row r="17" spans="1:8" ht="59">
      <c r="A17" s="121" t="s">
        <v>74</v>
      </c>
      <c r="B17" s="119" t="s">
        <v>127</v>
      </c>
      <c r="C17" s="116" t="s">
        <v>128</v>
      </c>
      <c r="D17" s="116" t="s">
        <v>129</v>
      </c>
      <c r="E17" s="124" t="s">
        <v>78</v>
      </c>
      <c r="F17" s="126" t="s">
        <v>126</v>
      </c>
      <c r="G17" s="128" t="s">
        <v>79</v>
      </c>
    </row>
    <row r="18" spans="1:8">
      <c r="A18" s="122">
        <v>1</v>
      </c>
      <c r="B18" s="120">
        <v>44.64</v>
      </c>
      <c r="C18" s="115">
        <f t="shared" ref="C18:C23" si="0">B18*70.9/1000</f>
        <v>3.1649760000000002</v>
      </c>
      <c r="D18" s="115">
        <f>ROUND(B18*51.5/1000,2)</f>
        <v>2.2999999999999998</v>
      </c>
      <c r="E18" s="125">
        <f>ROUND(B18*74.4/1000,2)</f>
        <v>3.32</v>
      </c>
      <c r="F18" s="127">
        <f>ROUND(B18*70.9/1000,2)</f>
        <v>3.16</v>
      </c>
      <c r="G18" s="129">
        <f t="shared" ref="G18:G23" si="1">F18/1000</f>
        <v>3.16E-3</v>
      </c>
    </row>
    <row r="19" spans="1:8">
      <c r="A19" s="122">
        <f>ROUND(B19/conv_mM_dcchl,2)</f>
        <v>3.16</v>
      </c>
      <c r="B19" s="120">
        <v>141</v>
      </c>
      <c r="C19" s="115">
        <f t="shared" si="0"/>
        <v>9.9969000000000019</v>
      </c>
      <c r="D19" s="115">
        <f>ROUND(B19*51.5/1000,2)</f>
        <v>7.26</v>
      </c>
      <c r="E19" s="125">
        <f>ROUND(B19*74.4/1000,2)</f>
        <v>10.49</v>
      </c>
      <c r="F19" s="127">
        <f>ROUND(B19*70.9/1000,2)</f>
        <v>10</v>
      </c>
      <c r="G19" s="129">
        <f t="shared" si="1"/>
        <v>0.01</v>
      </c>
    </row>
    <row r="20" spans="1:8">
      <c r="A20" s="122">
        <f>ROUND(B20/conv_mM_dcchl,2)</f>
        <v>0.3</v>
      </c>
      <c r="B20" s="120">
        <v>13.4</v>
      </c>
      <c r="C20" s="115">
        <f t="shared" si="0"/>
        <v>0.95006000000000002</v>
      </c>
      <c r="D20" s="115">
        <f>ROUND(B20*51.5/1000,2)</f>
        <v>0.69</v>
      </c>
      <c r="E20" s="125">
        <f>ROUND(B20*74.4/1000,2)</f>
        <v>1</v>
      </c>
      <c r="F20" s="127">
        <f>ROUND(B20*70.9/1000,2)</f>
        <v>0.95</v>
      </c>
      <c r="G20" s="129">
        <f t="shared" si="1"/>
        <v>9.5E-4</v>
      </c>
    </row>
    <row r="21" spans="1:8">
      <c r="A21" s="122">
        <f>ROUND(B21/conv_mM_dcchl,2)</f>
        <v>0.43</v>
      </c>
      <c r="B21" s="120">
        <v>19.399999999999999</v>
      </c>
      <c r="C21" s="115">
        <f t="shared" si="0"/>
        <v>1.3754600000000001</v>
      </c>
      <c r="D21" s="115">
        <f>ROUND(B21*51.5/1000,2)</f>
        <v>1</v>
      </c>
      <c r="E21" s="125">
        <f>ROUND(B21*74.4/1000,2)</f>
        <v>1.44</v>
      </c>
      <c r="F21" s="127">
        <f>ROUND(B21*70.9/1000,2)</f>
        <v>1.38</v>
      </c>
      <c r="G21" s="129">
        <f t="shared" si="1"/>
        <v>1.3799999999999999E-3</v>
      </c>
      <c r="H21" s="117"/>
    </row>
    <row r="22" spans="1:8">
      <c r="A22" s="122">
        <f>ROUND(B22/conv_mM_dcchl,2)</f>
        <v>0.32</v>
      </c>
      <c r="B22" s="120">
        <v>14.1</v>
      </c>
      <c r="C22" s="115">
        <f t="shared" si="0"/>
        <v>0.99969000000000008</v>
      </c>
      <c r="D22" s="115">
        <f>ROUND(B22*51.5/1000,2)</f>
        <v>0.73</v>
      </c>
      <c r="E22" s="125">
        <f>ROUND(B22*74.4/1000,2)</f>
        <v>1.05</v>
      </c>
      <c r="F22" s="127">
        <f>ROUND(B22*70.9/1000,2)</f>
        <v>1</v>
      </c>
      <c r="G22" s="129">
        <f t="shared" si="1"/>
        <v>1E-3</v>
      </c>
    </row>
    <row r="23" spans="1:8">
      <c r="A23" s="122">
        <f>B23/conv_mM_dcchl</f>
        <v>2.2401433691756272E-2</v>
      </c>
      <c r="B23" s="120">
        <v>1</v>
      </c>
      <c r="C23" s="115">
        <f t="shared" si="0"/>
        <v>7.0900000000000005E-2</v>
      </c>
      <c r="D23" s="115">
        <f>B23*51.5/1000</f>
        <v>5.1499999999999997E-2</v>
      </c>
      <c r="E23" s="125">
        <f>B23*74.4/1000</f>
        <v>7.4400000000000008E-2</v>
      </c>
      <c r="F23" s="127">
        <f>B23*70.9/1000</f>
        <v>7.0900000000000005E-2</v>
      </c>
      <c r="G23" s="129">
        <f t="shared" si="1"/>
        <v>7.0900000000000002E-5</v>
      </c>
    </row>
  </sheetData>
  <phoneticPr fontId="16"/>
  <pageMargins left="0.75000000000000011" right="0.75000000000000011" top="0.984251969" bottom="0.984251969" header="0.5" footer="0.5"/>
  <pageSetup paperSize="9"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7"/>
  <sheetViews>
    <sheetView tabSelected="1" zoomScaleNormal="100" workbookViewId="0">
      <selection activeCell="I10" sqref="I10"/>
    </sheetView>
  </sheetViews>
  <sheetFormatPr baseColWidth="10" defaultRowHeight="16"/>
  <cols>
    <col min="1" max="1" width="45.59765625" customWidth="1"/>
    <col min="2" max="3" width="35.3984375" customWidth="1"/>
    <col min="4" max="4" width="14.796875" customWidth="1"/>
    <col min="12" max="12" width="22.796875" customWidth="1"/>
    <col min="13" max="13" width="11.3984375" bestFit="1" customWidth="1"/>
    <col min="19" max="19" width="11.3984375" bestFit="1" customWidth="1"/>
  </cols>
  <sheetData>
    <row r="1" spans="1:22" ht="33" customHeight="1">
      <c r="A1" s="96" t="s">
        <v>53</v>
      </c>
      <c r="B1" s="97"/>
      <c r="C1" s="97"/>
      <c r="D1" s="97"/>
      <c r="E1" s="98"/>
    </row>
    <row r="2" spans="1:22" ht="33" customHeight="1">
      <c r="A2" s="99" t="s">
        <v>49</v>
      </c>
      <c r="E2" s="100"/>
    </row>
    <row r="3" spans="1:22" ht="33" customHeight="1">
      <c r="A3" s="55" t="s">
        <v>27</v>
      </c>
      <c r="B3" s="101"/>
      <c r="C3" s="101"/>
      <c r="D3" s="101"/>
      <c r="E3" s="100"/>
    </row>
    <row r="4" spans="1:22" ht="33" customHeight="1">
      <c r="A4" s="102" t="s">
        <v>25</v>
      </c>
      <c r="B4" s="57">
        <v>99</v>
      </c>
      <c r="C4" s="59" t="s">
        <v>88</v>
      </c>
      <c r="D4" s="101"/>
      <c r="E4" s="100"/>
    </row>
    <row r="5" spans="1:22" ht="33" customHeight="1">
      <c r="A5" s="103" t="s">
        <v>42</v>
      </c>
      <c r="B5" s="59">
        <f>0.3167*B4</f>
        <v>31.353299999999997</v>
      </c>
      <c r="C5" s="59" t="s">
        <v>26</v>
      </c>
      <c r="D5" s="101"/>
      <c r="E5" s="100"/>
    </row>
    <row r="6" spans="1:22" ht="33" customHeight="1">
      <c r="A6" s="104"/>
      <c r="B6" s="101"/>
      <c r="C6" s="101"/>
      <c r="D6" s="101"/>
      <c r="E6" s="100"/>
      <c r="M6" s="54"/>
    </row>
    <row r="7" spans="1:22" ht="33" customHeight="1">
      <c r="A7" s="102" t="s">
        <v>40</v>
      </c>
      <c r="B7" s="57">
        <v>2.6</v>
      </c>
      <c r="C7" s="59" t="s">
        <v>26</v>
      </c>
      <c r="D7" s="101"/>
      <c r="E7" s="100"/>
    </row>
    <row r="8" spans="1:22" ht="33" customHeight="1">
      <c r="A8" s="103" t="s">
        <v>41</v>
      </c>
      <c r="B8" s="59">
        <f>3.18*B7</f>
        <v>8.2680000000000007</v>
      </c>
      <c r="C8" s="59" t="s">
        <v>88</v>
      </c>
      <c r="D8" s="101"/>
      <c r="E8" s="100"/>
    </row>
    <row r="9" spans="1:22" ht="33" customHeight="1">
      <c r="A9" s="104"/>
      <c r="B9" s="101"/>
      <c r="C9" s="101"/>
      <c r="D9" s="101"/>
      <c r="E9" s="100"/>
      <c r="L9" t="s">
        <v>50</v>
      </c>
      <c r="M9" s="54"/>
    </row>
    <row r="10" spans="1:22" ht="74" customHeight="1">
      <c r="A10" s="105" t="s">
        <v>39</v>
      </c>
      <c r="B10" s="56" t="s">
        <v>139</v>
      </c>
      <c r="C10" s="56" t="s">
        <v>140</v>
      </c>
      <c r="D10" s="101"/>
      <c r="E10" s="100"/>
      <c r="L10" t="s">
        <v>57</v>
      </c>
    </row>
    <row r="11" spans="1:22" ht="33" customHeight="1">
      <c r="A11" s="102" t="s">
        <v>25</v>
      </c>
      <c r="B11" s="57">
        <v>9</v>
      </c>
      <c r="C11" s="57">
        <v>35.25</v>
      </c>
      <c r="D11" s="59" t="s">
        <v>88</v>
      </c>
      <c r="E11" s="100"/>
      <c r="L11" s="66">
        <v>4.3200000000000001E-6</v>
      </c>
      <c r="M11" s="66">
        <v>2.9399999999999998E-6</v>
      </c>
      <c r="S11" s="152" t="s">
        <v>58</v>
      </c>
      <c r="T11" s="153"/>
      <c r="U11" s="153"/>
      <c r="V11" s="154"/>
    </row>
    <row r="12" spans="1:22" ht="33" customHeight="1">
      <c r="A12" s="103" t="s">
        <v>43</v>
      </c>
      <c r="B12" s="60">
        <f>B11^3*L11+B11^2*L12+B11*L13</f>
        <v>2.7449902799999997</v>
      </c>
      <c r="C12" s="60">
        <f>C11^3*M11+C11^2*M12+C11*M13</f>
        <v>10.000817464687501</v>
      </c>
      <c r="D12" s="59" t="s">
        <v>26</v>
      </c>
      <c r="E12" s="100"/>
      <c r="L12" s="66">
        <v>-1.3389999999999999E-3</v>
      </c>
      <c r="M12" s="66">
        <v>-1.0480000000000001E-3</v>
      </c>
      <c r="P12" s="68"/>
      <c r="Q12" s="69" t="s">
        <v>59</v>
      </c>
      <c r="R12" s="69" t="s">
        <v>60</v>
      </c>
      <c r="S12" s="70" t="s">
        <v>61</v>
      </c>
      <c r="T12" s="70" t="s">
        <v>62</v>
      </c>
      <c r="U12" s="70" t="s">
        <v>60</v>
      </c>
      <c r="V12" s="70" t="s">
        <v>63</v>
      </c>
    </row>
    <row r="13" spans="1:22" ht="33" customHeight="1">
      <c r="A13" s="104"/>
      <c r="B13" s="101"/>
      <c r="C13" s="101"/>
      <c r="D13" s="101"/>
      <c r="E13" s="100"/>
      <c r="L13" s="66">
        <v>0.31669999999999998</v>
      </c>
      <c r="M13" s="66">
        <v>0.317</v>
      </c>
      <c r="P13" s="71" t="s">
        <v>64</v>
      </c>
      <c r="Q13" s="72" t="s">
        <v>65</v>
      </c>
      <c r="R13" s="72" t="s">
        <v>66</v>
      </c>
      <c r="S13" s="73">
        <f>L11</f>
        <v>4.3200000000000001E-6</v>
      </c>
      <c r="T13" s="74">
        <f>L12</f>
        <v>-1.3389999999999999E-3</v>
      </c>
      <c r="U13" s="74">
        <f>L13</f>
        <v>0.31669999999999998</v>
      </c>
      <c r="V13" s="74">
        <v>0</v>
      </c>
    </row>
    <row r="14" spans="1:22" ht="33" customHeight="1">
      <c r="A14" s="102" t="s">
        <v>40</v>
      </c>
      <c r="B14" s="58">
        <v>2.6</v>
      </c>
      <c r="C14" s="58">
        <f>B14</f>
        <v>2.6</v>
      </c>
      <c r="D14" s="59" t="s">
        <v>26</v>
      </c>
      <c r="E14" s="100"/>
      <c r="L14" s="67">
        <v>8.0000000000000004E-4</v>
      </c>
      <c r="M14" s="67">
        <v>4.2000000000000002E-4</v>
      </c>
      <c r="P14" s="75"/>
      <c r="Q14" s="72" t="s">
        <v>66</v>
      </c>
      <c r="R14" s="72" t="s">
        <v>65</v>
      </c>
      <c r="S14" s="76">
        <f>L14</f>
        <v>8.0000000000000004E-4</v>
      </c>
      <c r="T14" s="76">
        <f>L15</f>
        <v>4.19E-2</v>
      </c>
      <c r="U14" s="76">
        <f>L16</f>
        <v>3.16</v>
      </c>
      <c r="V14" s="76">
        <v>0</v>
      </c>
    </row>
    <row r="15" spans="1:22" ht="33" customHeight="1">
      <c r="A15" s="103" t="s">
        <v>41</v>
      </c>
      <c r="B15" s="60">
        <f>B14^3*L14+B14^2*L15+B14*L16</f>
        <v>8.5133048000000002</v>
      </c>
      <c r="C15" s="60">
        <f>C14^3*M14+C14^2*M15+C14*M16</f>
        <v>8.4321099200000003</v>
      </c>
      <c r="D15" s="59" t="s">
        <v>88</v>
      </c>
      <c r="E15" s="100"/>
      <c r="L15" s="67">
        <v>4.19E-2</v>
      </c>
      <c r="M15" s="67">
        <v>3.2800000000000003E-2</v>
      </c>
      <c r="P15" s="77" t="s">
        <v>67</v>
      </c>
      <c r="Q15" s="72" t="s">
        <v>65</v>
      </c>
      <c r="R15" s="72" t="s">
        <v>66</v>
      </c>
      <c r="S15" s="78">
        <f>M11</f>
        <v>2.9399999999999998E-6</v>
      </c>
      <c r="T15" s="78">
        <f>M12</f>
        <v>-1.0480000000000001E-3</v>
      </c>
      <c r="U15" s="79">
        <f>M13</f>
        <v>0.317</v>
      </c>
      <c r="V15" s="78">
        <v>0</v>
      </c>
    </row>
    <row r="16" spans="1:22" ht="33" customHeight="1">
      <c r="A16" s="106"/>
      <c r="E16" s="100"/>
      <c r="L16" s="67">
        <v>3.16</v>
      </c>
      <c r="M16" s="67">
        <v>3.1549999999999998</v>
      </c>
      <c r="P16" s="80"/>
      <c r="Q16" s="72" t="s">
        <v>66</v>
      </c>
      <c r="R16" s="72" t="s">
        <v>65</v>
      </c>
      <c r="S16" s="78">
        <f>M14</f>
        <v>4.2000000000000002E-4</v>
      </c>
      <c r="T16" s="78">
        <f>M15</f>
        <v>3.2800000000000003E-2</v>
      </c>
      <c r="U16" s="78">
        <f>M16</f>
        <v>3.1549999999999998</v>
      </c>
      <c r="V16" s="78">
        <f>0</f>
        <v>0</v>
      </c>
    </row>
    <row r="17" spans="1:16">
      <c r="A17" s="106"/>
      <c r="E17" s="100"/>
    </row>
    <row r="18" spans="1:16" ht="54">
      <c r="A18" s="105" t="s">
        <v>48</v>
      </c>
      <c r="B18" s="56" t="s">
        <v>139</v>
      </c>
      <c r="C18" s="56" t="s">
        <v>141</v>
      </c>
      <c r="E18" s="100"/>
      <c r="K18" s="2" t="s">
        <v>46</v>
      </c>
      <c r="L18" s="2"/>
    </row>
    <row r="19" spans="1:16" ht="26">
      <c r="A19" s="102" t="s">
        <v>40</v>
      </c>
      <c r="B19" s="58">
        <v>9.6</v>
      </c>
      <c r="C19" s="58">
        <f>B19</f>
        <v>9.6</v>
      </c>
      <c r="D19" s="59" t="s">
        <v>26</v>
      </c>
      <c r="E19" s="100"/>
      <c r="K19" s="2"/>
      <c r="L19" s="2" t="s">
        <v>45</v>
      </c>
    </row>
    <row r="20" spans="1:16" ht="47" customHeight="1">
      <c r="A20" s="110" t="s">
        <v>51</v>
      </c>
      <c r="B20" s="111">
        <f>B19^3*L20+B19^2*L21+B19*L22+L23</f>
        <v>1.1515676753920001</v>
      </c>
      <c r="C20" s="111">
        <f>C19^3*L24+C19^2*L25+C19*L26+L27</f>
        <v>1.1123377372159999</v>
      </c>
      <c r="D20" s="112" t="s">
        <v>52</v>
      </c>
      <c r="E20" s="100"/>
      <c r="K20" s="2"/>
      <c r="L20" s="93">
        <v>1.722E-6</v>
      </c>
      <c r="N20" s="2"/>
      <c r="O20" s="2" t="s">
        <v>47</v>
      </c>
      <c r="P20" s="2"/>
    </row>
    <row r="21" spans="1:16" ht="17" thickBot="1">
      <c r="A21" s="107"/>
      <c r="B21" s="108"/>
      <c r="C21" s="108"/>
      <c r="D21" s="108"/>
      <c r="E21" s="109"/>
      <c r="K21" s="2"/>
      <c r="L21" s="93">
        <v>2.0100000000000001E-4</v>
      </c>
      <c r="N21" s="2"/>
      <c r="O21" s="2"/>
      <c r="P21" s="2" t="s">
        <v>45</v>
      </c>
    </row>
    <row r="22" spans="1:16">
      <c r="K22" s="2"/>
      <c r="L22" s="93">
        <v>1.37E-2</v>
      </c>
      <c r="N22" s="2"/>
      <c r="O22" s="2"/>
    </row>
    <row r="23" spans="1:16" ht="81">
      <c r="A23" s="105" t="s">
        <v>35</v>
      </c>
      <c r="B23" s="56" t="s">
        <v>54</v>
      </c>
      <c r="C23" s="56" t="s">
        <v>55</v>
      </c>
      <c r="K23" s="2"/>
      <c r="L23" s="94">
        <v>1</v>
      </c>
      <c r="N23" s="2"/>
      <c r="O23" s="2"/>
    </row>
    <row r="24" spans="1:16" ht="26">
      <c r="A24" s="102" t="s">
        <v>28</v>
      </c>
      <c r="B24" s="58">
        <v>9.6</v>
      </c>
      <c r="C24" s="58">
        <f>B24</f>
        <v>9.6</v>
      </c>
      <c r="K24" s="2"/>
      <c r="L24" s="95">
        <v>4.831E-6</v>
      </c>
      <c r="N24" s="2"/>
      <c r="O24" s="2"/>
    </row>
    <row r="25" spans="1:16" ht="26">
      <c r="A25" s="102" t="s">
        <v>29</v>
      </c>
      <c r="B25" s="58">
        <v>5.7</v>
      </c>
      <c r="C25" s="58">
        <f>B25</f>
        <v>5.7</v>
      </c>
      <c r="L25" s="95">
        <v>6.5359999999999998E-5</v>
      </c>
      <c r="N25" s="2"/>
      <c r="O25" s="2" t="s">
        <v>44</v>
      </c>
    </row>
    <row r="26" spans="1:16" ht="26">
      <c r="A26" s="102" t="s">
        <v>30</v>
      </c>
      <c r="B26" s="58">
        <f>B24^3*L20+B24^2*L21+B24*L22+L23</f>
        <v>1.1515676753920001</v>
      </c>
      <c r="C26" s="58">
        <f>C24^3*L24+C24^2*L25+C24*L26+L27</f>
        <v>1.1123377372159999</v>
      </c>
      <c r="L26" s="95">
        <v>1.065E-2</v>
      </c>
      <c r="N26" s="2"/>
      <c r="O26" s="2">
        <v>0.1</v>
      </c>
      <c r="P26" s="92">
        <f>L24*O26^3+L25*O26^2+L26*O26+L27</f>
        <v>1.0008656584310001</v>
      </c>
    </row>
    <row r="27" spans="1:16" ht="26">
      <c r="A27" s="102" t="s">
        <v>31</v>
      </c>
      <c r="B27" s="58">
        <f>B25^3*L20+B25^2*L21+B25*L22+L23</f>
        <v>1.084939392346</v>
      </c>
      <c r="C27" s="58">
        <f>C25^3*L24+C25^2*L25+C25*L26+L27</f>
        <v>1.063523213783</v>
      </c>
      <c r="L27" s="95">
        <v>0.99980000000000002</v>
      </c>
    </row>
    <row r="28" spans="1:16" ht="26">
      <c r="A28" s="102" t="s">
        <v>32</v>
      </c>
      <c r="B28" s="58">
        <v>1</v>
      </c>
      <c r="C28" s="58">
        <f>B28</f>
        <v>1</v>
      </c>
    </row>
    <row r="29" spans="1:16" ht="26">
      <c r="A29" s="102" t="s">
        <v>33</v>
      </c>
      <c r="B29" s="111">
        <f>B28*B27*B25/B26/B24</f>
        <v>0.55939635852157288</v>
      </c>
      <c r="C29" s="111">
        <f>C28*C27*C25/C26/C24</f>
        <v>0.56769350446035838</v>
      </c>
    </row>
    <row r="30" spans="1:16" ht="26">
      <c r="A30" s="59" t="s">
        <v>34</v>
      </c>
      <c r="B30" s="111">
        <f>B28-B29</f>
        <v>0.44060364147842712</v>
      </c>
      <c r="C30" s="111">
        <f>C28-C29</f>
        <v>0.43230649553964162</v>
      </c>
    </row>
    <row r="32" spans="1:16" ht="26">
      <c r="A32" s="113" t="s">
        <v>36</v>
      </c>
    </row>
    <row r="33" spans="1:3" ht="26">
      <c r="A33" s="102" t="s">
        <v>33</v>
      </c>
      <c r="B33" s="111">
        <f>B28*B25/B24</f>
        <v>0.59375</v>
      </c>
      <c r="C33" s="111">
        <f>C28*C25/C24</f>
        <v>0.59375</v>
      </c>
    </row>
    <row r="34" spans="1:3" ht="26">
      <c r="A34" s="59" t="s">
        <v>34</v>
      </c>
      <c r="B34" s="111">
        <f>B28-B33</f>
        <v>0.40625</v>
      </c>
      <c r="C34" s="111">
        <f>C28-C33</f>
        <v>0.40625</v>
      </c>
    </row>
    <row r="36" spans="1:3" ht="26">
      <c r="A36" s="59" t="s">
        <v>37</v>
      </c>
      <c r="B36" s="111">
        <f>B33-B29</f>
        <v>3.4353641478427122E-2</v>
      </c>
      <c r="C36" s="111">
        <f>C33-C29</f>
        <v>2.6056495539641622E-2</v>
      </c>
    </row>
    <row r="37" spans="1:3" ht="26">
      <c r="A37" s="59" t="s">
        <v>38</v>
      </c>
      <c r="B37" s="111">
        <f>B36/B33</f>
        <v>5.7858764595245679E-2</v>
      </c>
      <c r="C37" s="111">
        <f>C36/C33</f>
        <v>4.3884624066764834E-2</v>
      </c>
    </row>
  </sheetData>
  <mergeCells count="1">
    <mergeCell ref="S11:V11"/>
  </mergeCells>
  <phoneticPr fontId="16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Introduction</vt:lpstr>
      <vt:lpstr>conversions %ca °chl</vt:lpstr>
      <vt:lpstr>densité fonction %ca</vt:lpstr>
      <vt:lpstr>normes</vt:lpstr>
      <vt:lpstr>solutions diluées</vt:lpstr>
      <vt:lpstr>calculatrice</vt:lpstr>
      <vt:lpstr>conv_mM_dcchl</vt:lpstr>
    </vt:vector>
  </TitlesOfParts>
  <Company>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 valley e</dc:creator>
  <cp:lastModifiedBy>Jean-Noel JOFFIN</cp:lastModifiedBy>
  <cp:lastPrinted>2007-01-28T10:23:03Z</cp:lastPrinted>
  <dcterms:created xsi:type="dcterms:W3CDTF">2007-01-15T13:21:27Z</dcterms:created>
  <dcterms:modified xsi:type="dcterms:W3CDTF">2024-10-16T12:41:16Z</dcterms:modified>
</cp:coreProperties>
</file>