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917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/Users/upbmjoffin/Downloads/"/>
    </mc:Choice>
  </mc:AlternateContent>
  <xr:revisionPtr revIDLastSave="0" documentId="8_{F1672536-D791-C946-B185-68AEC3D1D4F3}" xr6:coauthVersionLast="47" xr6:coauthVersionMax="47" xr10:uidLastSave="{00000000-0000-0000-0000-000000000000}"/>
  <bookViews>
    <workbookView xWindow="0" yWindow="500" windowWidth="33600" windowHeight="20500" tabRatio="707" firstSheet="1" activeTab="1"/>
  </bookViews>
  <sheets>
    <sheet name="Outil conclueur" sheetId="7" r:id="rId1"/>
    <sheet name="INTRODUCTION" sheetId="8" r:id="rId2"/>
    <sheet name="Conclueur expliqué" sheetId="3" r:id="rId3"/>
    <sheet name="1 test par AB" sheetId="1" r:id="rId4"/>
    <sheet name="3 test par AB (2)" sheetId="2" r:id="rId5"/>
    <sheet name="9SPT2005 (Ha)" sheetId="5" r:id="rId6"/>
    <sheet name="9SPT2005 (Kl)" sheetId="6" r:id="rId7"/>
    <sheet name="2002_02_11" sheetId="9" r:id="rId8"/>
  </sheets>
  <definedNames>
    <definedName name="_xlnm.Print_Area" localSheetId="7">'2002_02_11'!$A$2:$O$40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7" l="1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P21" i="7"/>
  <c r="R21" i="7"/>
  <c r="U21" i="7" s="1"/>
  <c r="P22" i="7"/>
  <c r="R22" i="7"/>
  <c r="U22" i="7"/>
  <c r="P26" i="7"/>
  <c r="R26" i="7" s="1"/>
  <c r="P27" i="7"/>
  <c r="R27" i="7"/>
  <c r="B8" i="3"/>
  <c r="C8" i="3"/>
  <c r="D8" i="3"/>
  <c r="E8" i="3"/>
  <c r="F8" i="3"/>
  <c r="G8" i="3"/>
  <c r="H8" i="3"/>
  <c r="I8" i="3"/>
  <c r="B9" i="3"/>
  <c r="C9" i="3"/>
  <c r="D9" i="3"/>
  <c r="E9" i="3"/>
  <c r="F9" i="3"/>
  <c r="G9" i="3"/>
  <c r="H9" i="3"/>
  <c r="I9" i="3"/>
  <c r="B10" i="3"/>
  <c r="C10" i="3"/>
  <c r="D10" i="3"/>
  <c r="E10" i="3"/>
  <c r="F10" i="3"/>
  <c r="G10" i="3"/>
  <c r="H10" i="3"/>
  <c r="I10" i="3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30" i="1"/>
  <c r="A33" i="1" s="1"/>
  <c r="A36" i="1" s="1"/>
  <c r="A39" i="1" s="1"/>
  <c r="A42" i="1" s="1"/>
  <c r="A45" i="1" s="1"/>
  <c r="A48" i="1" s="1"/>
  <c r="A51" i="1" s="1"/>
  <c r="A54" i="1" s="1"/>
  <c r="A57" i="1" s="1"/>
  <c r="A60" i="1" s="1"/>
  <c r="A63" i="1" s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C52" i="1"/>
  <c r="D52" i="1"/>
  <c r="E52" i="1"/>
  <c r="F52" i="1"/>
  <c r="G52" i="1"/>
  <c r="H52" i="1"/>
  <c r="I52" i="1"/>
  <c r="J52" i="1"/>
  <c r="K52" i="1"/>
  <c r="L52" i="1"/>
  <c r="M52" i="1"/>
  <c r="N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B9" i="2"/>
  <c r="C9" i="2"/>
  <c r="D9" i="2"/>
  <c r="D10" i="2" s="1"/>
  <c r="E9" i="2"/>
  <c r="F9" i="2"/>
  <c r="G9" i="2"/>
  <c r="H9" i="2"/>
  <c r="H10" i="2" s="1"/>
  <c r="I9" i="2"/>
  <c r="J9" i="2"/>
  <c r="B10" i="2"/>
  <c r="C10" i="2"/>
  <c r="E10" i="2"/>
  <c r="F10" i="2"/>
  <c r="G10" i="2"/>
  <c r="I10" i="2"/>
  <c r="J10" i="2"/>
  <c r="B11" i="2"/>
  <c r="C11" i="2"/>
  <c r="D11" i="2"/>
  <c r="E11" i="2"/>
  <c r="F11" i="2"/>
  <c r="G11" i="2"/>
  <c r="H11" i="2"/>
  <c r="I11" i="2"/>
  <c r="J11" i="2"/>
  <c r="B13" i="2"/>
  <c r="C13" i="2"/>
  <c r="D13" i="2"/>
  <c r="E13" i="2"/>
  <c r="F13" i="2"/>
  <c r="G13" i="2"/>
  <c r="H13" i="2"/>
  <c r="I13" i="2"/>
  <c r="J13" i="2"/>
  <c r="B15" i="2"/>
  <c r="C15" i="2"/>
  <c r="D15" i="2"/>
  <c r="E15" i="2"/>
  <c r="F15" i="2"/>
  <c r="G15" i="2"/>
  <c r="H15" i="2"/>
  <c r="I15" i="2"/>
  <c r="J15" i="2"/>
  <c r="B16" i="2"/>
  <c r="C16" i="2"/>
  <c r="D16" i="2"/>
  <c r="E16" i="2"/>
  <c r="F16" i="2"/>
  <c r="G16" i="2"/>
  <c r="H16" i="2"/>
  <c r="I16" i="2"/>
  <c r="J16" i="2"/>
  <c r="B18" i="2"/>
  <c r="C18" i="2"/>
  <c r="D18" i="2"/>
  <c r="E18" i="2"/>
  <c r="F18" i="2"/>
  <c r="G18" i="2"/>
  <c r="H18" i="2"/>
  <c r="I18" i="2"/>
  <c r="J18" i="2"/>
  <c r="B19" i="2"/>
  <c r="C19" i="2"/>
  <c r="D19" i="2"/>
  <c r="E19" i="2"/>
  <c r="F19" i="2"/>
  <c r="G19" i="2"/>
  <c r="H19" i="2"/>
  <c r="I19" i="2"/>
  <c r="J19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J23" i="2"/>
  <c r="B25" i="2"/>
  <c r="C25" i="2"/>
  <c r="D25" i="2"/>
  <c r="E25" i="2"/>
  <c r="F25" i="2"/>
  <c r="G25" i="2"/>
  <c r="H25" i="2"/>
  <c r="I25" i="2"/>
  <c r="J25" i="2"/>
  <c r="B27" i="2"/>
  <c r="C27" i="2"/>
  <c r="D27" i="2"/>
  <c r="E27" i="2"/>
  <c r="F27" i="2"/>
  <c r="G27" i="2"/>
  <c r="H27" i="2"/>
  <c r="I27" i="2"/>
  <c r="J27" i="2"/>
  <c r="B28" i="2"/>
  <c r="C28" i="2"/>
  <c r="D28" i="2"/>
  <c r="E28" i="2"/>
  <c r="F28" i="2"/>
  <c r="G28" i="2"/>
  <c r="H28" i="2"/>
  <c r="I28" i="2"/>
  <c r="J28" i="2"/>
  <c r="B30" i="2"/>
  <c r="C30" i="2"/>
  <c r="D30" i="2"/>
  <c r="E30" i="2"/>
  <c r="F30" i="2"/>
  <c r="G30" i="2"/>
  <c r="H30" i="2"/>
  <c r="I30" i="2"/>
  <c r="J30" i="2"/>
  <c r="B31" i="2"/>
  <c r="C31" i="2"/>
  <c r="D31" i="2"/>
  <c r="E31" i="2"/>
  <c r="F31" i="2"/>
  <c r="G31" i="2"/>
  <c r="H31" i="2"/>
  <c r="I31" i="2"/>
  <c r="J31" i="2"/>
  <c r="B33" i="2"/>
  <c r="C33" i="2"/>
  <c r="D33" i="2"/>
  <c r="E33" i="2"/>
  <c r="F33" i="2"/>
  <c r="G33" i="2"/>
  <c r="H33" i="2"/>
  <c r="I33" i="2"/>
  <c r="J33" i="2"/>
  <c r="B34" i="2"/>
  <c r="C34" i="2"/>
  <c r="D34" i="2"/>
  <c r="E34" i="2"/>
  <c r="F34" i="2"/>
  <c r="G34" i="2"/>
  <c r="H34" i="2"/>
  <c r="I34" i="2"/>
  <c r="J34" i="2"/>
  <c r="B35" i="2"/>
  <c r="C35" i="2"/>
  <c r="D35" i="2"/>
  <c r="E35" i="2"/>
  <c r="F35" i="2"/>
  <c r="G35" i="2"/>
  <c r="H35" i="2"/>
  <c r="I35" i="2"/>
  <c r="J35" i="2"/>
  <c r="B37" i="2"/>
  <c r="C37" i="2"/>
  <c r="D37" i="2"/>
  <c r="E37" i="2"/>
  <c r="F37" i="2"/>
  <c r="G37" i="2"/>
  <c r="H37" i="2"/>
  <c r="I37" i="2"/>
  <c r="J37" i="2"/>
  <c r="B39" i="2"/>
  <c r="C39" i="2"/>
  <c r="D39" i="2"/>
  <c r="E39" i="2"/>
  <c r="F39" i="2"/>
  <c r="G39" i="2"/>
  <c r="H39" i="2"/>
  <c r="I39" i="2"/>
  <c r="J39" i="2"/>
  <c r="B40" i="2"/>
  <c r="C40" i="2"/>
  <c r="D40" i="2"/>
  <c r="E40" i="2"/>
  <c r="F40" i="2"/>
  <c r="G40" i="2"/>
  <c r="H40" i="2"/>
  <c r="I40" i="2"/>
  <c r="J40" i="2"/>
  <c r="B42" i="2"/>
  <c r="C42" i="2"/>
  <c r="D42" i="2"/>
  <c r="E42" i="2"/>
  <c r="F42" i="2"/>
  <c r="G42" i="2"/>
  <c r="H42" i="2"/>
  <c r="I42" i="2"/>
  <c r="J42" i="2"/>
  <c r="B43" i="2"/>
  <c r="C43" i="2"/>
  <c r="D43" i="2"/>
  <c r="E43" i="2"/>
  <c r="F43" i="2"/>
  <c r="G43" i="2"/>
  <c r="H43" i="2"/>
  <c r="I43" i="2"/>
  <c r="J43" i="2"/>
  <c r="B45" i="2"/>
  <c r="C45" i="2"/>
  <c r="D45" i="2"/>
  <c r="E45" i="2"/>
  <c r="F45" i="2"/>
  <c r="G45" i="2"/>
  <c r="H45" i="2"/>
  <c r="I45" i="2"/>
  <c r="J45" i="2"/>
  <c r="B46" i="2"/>
  <c r="C46" i="2"/>
  <c r="D46" i="2"/>
  <c r="E46" i="2"/>
  <c r="F46" i="2"/>
  <c r="G46" i="2"/>
  <c r="H46" i="2"/>
  <c r="I46" i="2"/>
  <c r="J46" i="2"/>
  <c r="B47" i="2"/>
  <c r="C47" i="2"/>
  <c r="D47" i="2"/>
  <c r="E47" i="2"/>
  <c r="F47" i="2"/>
  <c r="G47" i="2"/>
  <c r="H47" i="2"/>
  <c r="I47" i="2"/>
  <c r="J47" i="2"/>
  <c r="B49" i="2"/>
  <c r="C49" i="2"/>
  <c r="D49" i="2"/>
  <c r="E49" i="2"/>
  <c r="F49" i="2"/>
  <c r="G49" i="2"/>
  <c r="H49" i="2"/>
  <c r="I49" i="2"/>
  <c r="J49" i="2"/>
  <c r="B51" i="2"/>
  <c r="C51" i="2"/>
  <c r="D51" i="2"/>
  <c r="E51" i="2"/>
  <c r="F51" i="2"/>
  <c r="G51" i="2"/>
  <c r="H51" i="2"/>
  <c r="I51" i="2"/>
  <c r="J51" i="2"/>
  <c r="B52" i="2"/>
  <c r="C52" i="2"/>
  <c r="D52" i="2"/>
  <c r="E52" i="2"/>
  <c r="F52" i="2"/>
  <c r="G52" i="2"/>
  <c r="H52" i="2"/>
  <c r="I52" i="2"/>
  <c r="J52" i="2"/>
  <c r="B54" i="2"/>
  <c r="C54" i="2"/>
  <c r="D54" i="2"/>
  <c r="E54" i="2"/>
  <c r="F54" i="2"/>
  <c r="G54" i="2"/>
  <c r="H54" i="2"/>
  <c r="I54" i="2"/>
  <c r="J54" i="2"/>
  <c r="B55" i="2"/>
  <c r="C55" i="2"/>
  <c r="D55" i="2"/>
  <c r="E55" i="2"/>
  <c r="F55" i="2"/>
  <c r="G55" i="2"/>
  <c r="H55" i="2"/>
  <c r="I55" i="2"/>
  <c r="J55" i="2"/>
  <c r="B57" i="2"/>
  <c r="C57" i="2"/>
  <c r="D57" i="2"/>
  <c r="E57" i="2"/>
  <c r="F57" i="2"/>
  <c r="G57" i="2"/>
  <c r="H57" i="2"/>
  <c r="I57" i="2"/>
  <c r="J57" i="2"/>
  <c r="B58" i="2"/>
  <c r="C58" i="2"/>
  <c r="D58" i="2"/>
  <c r="E58" i="2"/>
  <c r="F58" i="2"/>
  <c r="G58" i="2"/>
  <c r="H58" i="2"/>
  <c r="I58" i="2"/>
  <c r="J58" i="2"/>
  <c r="B59" i="2"/>
  <c r="C59" i="2"/>
  <c r="D59" i="2"/>
  <c r="E59" i="2"/>
  <c r="F59" i="2"/>
  <c r="G59" i="2"/>
  <c r="H59" i="2"/>
  <c r="I59" i="2"/>
  <c r="J59" i="2"/>
  <c r="B61" i="2"/>
  <c r="C61" i="2"/>
  <c r="D61" i="2"/>
  <c r="E61" i="2"/>
  <c r="F61" i="2"/>
  <c r="G61" i="2"/>
  <c r="H61" i="2"/>
  <c r="I61" i="2"/>
  <c r="J61" i="2"/>
  <c r="B63" i="2"/>
  <c r="C63" i="2"/>
  <c r="D63" i="2"/>
  <c r="E63" i="2"/>
  <c r="F63" i="2"/>
  <c r="G63" i="2"/>
  <c r="H63" i="2"/>
  <c r="I63" i="2"/>
  <c r="J63" i="2"/>
  <c r="B64" i="2"/>
  <c r="C64" i="2"/>
  <c r="D64" i="2"/>
  <c r="E64" i="2"/>
  <c r="F64" i="2"/>
  <c r="G64" i="2"/>
  <c r="H64" i="2"/>
  <c r="I64" i="2"/>
  <c r="J64" i="2"/>
  <c r="B66" i="2"/>
  <c r="C66" i="2"/>
  <c r="D66" i="2"/>
  <c r="E66" i="2"/>
  <c r="F66" i="2"/>
  <c r="G66" i="2"/>
  <c r="H66" i="2"/>
  <c r="I66" i="2"/>
  <c r="J66" i="2"/>
  <c r="B67" i="2"/>
  <c r="C67" i="2"/>
  <c r="D67" i="2"/>
  <c r="E67" i="2"/>
  <c r="F67" i="2"/>
  <c r="G67" i="2"/>
  <c r="H67" i="2"/>
  <c r="I67" i="2"/>
  <c r="J67" i="2"/>
  <c r="B69" i="2"/>
  <c r="C69" i="2"/>
  <c r="D69" i="2"/>
  <c r="E69" i="2"/>
  <c r="F69" i="2"/>
  <c r="G69" i="2"/>
  <c r="H69" i="2"/>
  <c r="I69" i="2"/>
  <c r="J69" i="2"/>
  <c r="B70" i="2"/>
  <c r="C70" i="2"/>
  <c r="D70" i="2"/>
  <c r="E70" i="2"/>
  <c r="F70" i="2"/>
  <c r="G70" i="2"/>
  <c r="H70" i="2"/>
  <c r="I70" i="2"/>
  <c r="J70" i="2"/>
  <c r="B71" i="2"/>
  <c r="C71" i="2"/>
  <c r="D71" i="2"/>
  <c r="E71" i="2"/>
  <c r="F71" i="2"/>
  <c r="G71" i="2"/>
  <c r="H71" i="2"/>
  <c r="I71" i="2"/>
  <c r="J71" i="2"/>
  <c r="B73" i="2"/>
  <c r="C73" i="2"/>
  <c r="D73" i="2"/>
  <c r="E73" i="2"/>
  <c r="F73" i="2"/>
  <c r="G73" i="2"/>
  <c r="H73" i="2"/>
  <c r="I73" i="2"/>
  <c r="J73" i="2"/>
  <c r="B75" i="2"/>
  <c r="C75" i="2"/>
  <c r="D75" i="2"/>
  <c r="E75" i="2"/>
  <c r="F75" i="2"/>
  <c r="G75" i="2"/>
  <c r="H75" i="2"/>
  <c r="I75" i="2"/>
  <c r="J75" i="2"/>
  <c r="B76" i="2"/>
  <c r="C76" i="2"/>
  <c r="D76" i="2"/>
  <c r="E76" i="2"/>
  <c r="F76" i="2"/>
  <c r="G76" i="2"/>
  <c r="H76" i="2"/>
  <c r="I76" i="2"/>
  <c r="J76" i="2"/>
  <c r="B78" i="2"/>
  <c r="C78" i="2"/>
  <c r="D78" i="2"/>
  <c r="E78" i="2"/>
  <c r="F78" i="2"/>
  <c r="G78" i="2"/>
  <c r="H78" i="2"/>
  <c r="I78" i="2"/>
  <c r="J78" i="2"/>
  <c r="B79" i="2"/>
  <c r="C79" i="2"/>
  <c r="D79" i="2"/>
  <c r="E79" i="2"/>
  <c r="F79" i="2"/>
  <c r="G79" i="2"/>
  <c r="H79" i="2"/>
  <c r="I79" i="2"/>
  <c r="J79" i="2"/>
  <c r="B81" i="2"/>
  <c r="C81" i="2"/>
  <c r="D81" i="2"/>
  <c r="E81" i="2"/>
  <c r="F81" i="2"/>
  <c r="G81" i="2"/>
  <c r="H81" i="2"/>
  <c r="I81" i="2"/>
  <c r="J81" i="2"/>
  <c r="B82" i="2"/>
  <c r="C82" i="2"/>
  <c r="D82" i="2"/>
  <c r="E82" i="2"/>
  <c r="F82" i="2"/>
  <c r="G82" i="2"/>
  <c r="H82" i="2"/>
  <c r="I82" i="2"/>
  <c r="J82" i="2"/>
  <c r="B83" i="2"/>
  <c r="C83" i="2"/>
  <c r="D83" i="2"/>
  <c r="E83" i="2"/>
  <c r="F83" i="2"/>
  <c r="G83" i="2"/>
  <c r="H83" i="2"/>
  <c r="I83" i="2"/>
  <c r="J83" i="2"/>
  <c r="B85" i="2"/>
  <c r="C85" i="2"/>
  <c r="D85" i="2"/>
  <c r="E85" i="2"/>
  <c r="F85" i="2"/>
  <c r="G85" i="2"/>
  <c r="H85" i="2"/>
  <c r="I85" i="2"/>
  <c r="J85" i="2"/>
  <c r="B87" i="2"/>
  <c r="C87" i="2"/>
  <c r="D87" i="2"/>
  <c r="E87" i="2"/>
  <c r="F87" i="2"/>
  <c r="G87" i="2"/>
  <c r="H87" i="2"/>
  <c r="I87" i="2"/>
  <c r="J87" i="2"/>
  <c r="B88" i="2"/>
  <c r="C88" i="2"/>
  <c r="D88" i="2"/>
  <c r="E88" i="2"/>
  <c r="F88" i="2"/>
  <c r="G88" i="2"/>
  <c r="H88" i="2"/>
  <c r="I88" i="2"/>
  <c r="J88" i="2"/>
  <c r="B90" i="2"/>
  <c r="C90" i="2"/>
  <c r="D90" i="2"/>
  <c r="E90" i="2"/>
  <c r="F90" i="2"/>
  <c r="G90" i="2"/>
  <c r="H90" i="2"/>
  <c r="I90" i="2"/>
  <c r="J90" i="2"/>
  <c r="B91" i="2"/>
  <c r="C91" i="2"/>
  <c r="D91" i="2"/>
  <c r="E91" i="2"/>
  <c r="F91" i="2"/>
  <c r="G91" i="2"/>
  <c r="H91" i="2"/>
  <c r="I91" i="2"/>
  <c r="J91" i="2"/>
  <c r="B93" i="2"/>
  <c r="C93" i="2"/>
  <c r="D93" i="2"/>
  <c r="E93" i="2"/>
  <c r="F93" i="2"/>
  <c r="G93" i="2"/>
  <c r="H93" i="2"/>
  <c r="I93" i="2"/>
  <c r="J93" i="2"/>
  <c r="B94" i="2"/>
  <c r="C94" i="2"/>
  <c r="D94" i="2"/>
  <c r="E94" i="2"/>
  <c r="F94" i="2"/>
  <c r="G94" i="2"/>
  <c r="H94" i="2"/>
  <c r="I94" i="2"/>
  <c r="J94" i="2"/>
  <c r="B95" i="2"/>
  <c r="C95" i="2"/>
  <c r="D95" i="2"/>
  <c r="E95" i="2"/>
  <c r="F95" i="2"/>
  <c r="G95" i="2"/>
  <c r="H95" i="2"/>
  <c r="I95" i="2"/>
  <c r="J95" i="2"/>
  <c r="B97" i="2"/>
  <c r="C97" i="2"/>
  <c r="D97" i="2"/>
  <c r="E97" i="2"/>
  <c r="F97" i="2"/>
  <c r="G97" i="2"/>
  <c r="H97" i="2"/>
  <c r="I97" i="2"/>
  <c r="J97" i="2"/>
  <c r="B99" i="2"/>
  <c r="C99" i="2"/>
  <c r="D99" i="2"/>
  <c r="E99" i="2"/>
  <c r="F99" i="2"/>
  <c r="G99" i="2"/>
  <c r="H99" i="2"/>
  <c r="I99" i="2"/>
  <c r="J99" i="2"/>
  <c r="B100" i="2"/>
  <c r="C100" i="2"/>
  <c r="D100" i="2"/>
  <c r="E100" i="2"/>
  <c r="F100" i="2"/>
  <c r="G100" i="2"/>
  <c r="H100" i="2"/>
  <c r="I100" i="2"/>
  <c r="J100" i="2"/>
  <c r="B102" i="2"/>
  <c r="C102" i="2"/>
  <c r="D102" i="2"/>
  <c r="E102" i="2"/>
  <c r="F102" i="2"/>
  <c r="G102" i="2"/>
  <c r="H102" i="2"/>
  <c r="I102" i="2"/>
  <c r="J102" i="2"/>
  <c r="B103" i="2"/>
  <c r="C103" i="2"/>
  <c r="D103" i="2"/>
  <c r="E103" i="2"/>
  <c r="F103" i="2"/>
  <c r="G103" i="2"/>
  <c r="H103" i="2"/>
  <c r="I103" i="2"/>
  <c r="J103" i="2"/>
  <c r="B105" i="2"/>
  <c r="C105" i="2"/>
  <c r="D105" i="2"/>
  <c r="E105" i="2"/>
  <c r="F105" i="2"/>
  <c r="G105" i="2"/>
  <c r="H105" i="2"/>
  <c r="I105" i="2"/>
  <c r="J105" i="2"/>
  <c r="B106" i="2"/>
  <c r="C106" i="2"/>
  <c r="D106" i="2"/>
  <c r="E106" i="2"/>
  <c r="F106" i="2"/>
  <c r="G106" i="2"/>
  <c r="H106" i="2"/>
  <c r="I106" i="2"/>
  <c r="J106" i="2"/>
  <c r="B107" i="2"/>
  <c r="C107" i="2"/>
  <c r="D107" i="2"/>
  <c r="E107" i="2"/>
  <c r="F107" i="2"/>
  <c r="G107" i="2"/>
  <c r="H107" i="2"/>
  <c r="I107" i="2"/>
  <c r="J107" i="2"/>
  <c r="B109" i="2"/>
  <c r="C109" i="2"/>
  <c r="D109" i="2"/>
  <c r="E109" i="2"/>
  <c r="F109" i="2"/>
  <c r="G109" i="2"/>
  <c r="H109" i="2"/>
  <c r="I109" i="2"/>
  <c r="J109" i="2"/>
  <c r="B111" i="2"/>
  <c r="C111" i="2"/>
  <c r="D111" i="2"/>
  <c r="E111" i="2"/>
  <c r="F111" i="2"/>
  <c r="G111" i="2"/>
  <c r="H111" i="2"/>
  <c r="I111" i="2"/>
  <c r="J111" i="2"/>
  <c r="B112" i="2"/>
  <c r="C112" i="2"/>
  <c r="D112" i="2"/>
  <c r="E112" i="2"/>
  <c r="F112" i="2"/>
  <c r="G112" i="2"/>
  <c r="H112" i="2"/>
  <c r="I112" i="2"/>
  <c r="J112" i="2"/>
  <c r="B114" i="2"/>
  <c r="C114" i="2"/>
  <c r="D114" i="2"/>
  <c r="E114" i="2"/>
  <c r="F114" i="2"/>
  <c r="G114" i="2"/>
  <c r="H114" i="2"/>
  <c r="I114" i="2"/>
  <c r="J114" i="2"/>
  <c r="B115" i="2"/>
  <c r="C115" i="2"/>
  <c r="D115" i="2"/>
  <c r="E115" i="2"/>
  <c r="F115" i="2"/>
  <c r="G115" i="2"/>
  <c r="H115" i="2"/>
  <c r="I115" i="2"/>
  <c r="J115" i="2"/>
  <c r="B117" i="2"/>
  <c r="C117" i="2"/>
  <c r="D117" i="2"/>
  <c r="E117" i="2"/>
  <c r="F117" i="2"/>
  <c r="G117" i="2"/>
  <c r="H117" i="2"/>
  <c r="I117" i="2"/>
  <c r="J117" i="2"/>
  <c r="B118" i="2"/>
  <c r="C118" i="2"/>
  <c r="D118" i="2"/>
  <c r="E118" i="2"/>
  <c r="F118" i="2"/>
  <c r="G118" i="2"/>
  <c r="H118" i="2"/>
  <c r="I118" i="2"/>
  <c r="J118" i="2"/>
  <c r="B119" i="2"/>
  <c r="C119" i="2"/>
  <c r="D119" i="2"/>
  <c r="E119" i="2"/>
  <c r="F119" i="2"/>
  <c r="G119" i="2"/>
  <c r="H119" i="2"/>
  <c r="I119" i="2"/>
  <c r="J119" i="2"/>
  <c r="B121" i="2"/>
  <c r="C121" i="2"/>
  <c r="D121" i="2"/>
  <c r="E121" i="2"/>
  <c r="F121" i="2"/>
  <c r="G121" i="2"/>
  <c r="H121" i="2"/>
  <c r="I121" i="2"/>
  <c r="J121" i="2"/>
  <c r="B123" i="2"/>
  <c r="C123" i="2"/>
  <c r="D123" i="2"/>
  <c r="E123" i="2"/>
  <c r="F123" i="2"/>
  <c r="G123" i="2"/>
  <c r="H123" i="2"/>
  <c r="I123" i="2"/>
  <c r="J123" i="2"/>
  <c r="B124" i="2"/>
  <c r="C124" i="2"/>
  <c r="D124" i="2"/>
  <c r="E124" i="2"/>
  <c r="F124" i="2"/>
  <c r="G124" i="2"/>
  <c r="H124" i="2"/>
  <c r="I124" i="2"/>
  <c r="J124" i="2"/>
  <c r="B126" i="2"/>
  <c r="C126" i="2"/>
  <c r="D126" i="2"/>
  <c r="E126" i="2"/>
  <c r="F126" i="2"/>
  <c r="G126" i="2"/>
  <c r="H126" i="2"/>
  <c r="I126" i="2"/>
  <c r="J126" i="2"/>
  <c r="B127" i="2"/>
  <c r="C127" i="2"/>
  <c r="D127" i="2"/>
  <c r="E127" i="2"/>
  <c r="F127" i="2"/>
  <c r="G127" i="2"/>
  <c r="H127" i="2"/>
  <c r="I127" i="2"/>
  <c r="J127" i="2"/>
  <c r="B129" i="2"/>
  <c r="C129" i="2"/>
  <c r="D129" i="2"/>
  <c r="E129" i="2"/>
  <c r="F129" i="2"/>
  <c r="G129" i="2"/>
  <c r="H129" i="2"/>
  <c r="I129" i="2"/>
  <c r="J129" i="2"/>
  <c r="B130" i="2"/>
  <c r="C130" i="2"/>
  <c r="D130" i="2"/>
  <c r="E130" i="2"/>
  <c r="F130" i="2"/>
  <c r="G130" i="2"/>
  <c r="H130" i="2"/>
  <c r="I130" i="2"/>
  <c r="J130" i="2"/>
  <c r="B131" i="2"/>
  <c r="C131" i="2"/>
  <c r="D131" i="2"/>
  <c r="E131" i="2"/>
  <c r="F131" i="2"/>
  <c r="G131" i="2"/>
  <c r="H131" i="2"/>
  <c r="I131" i="2"/>
  <c r="J131" i="2"/>
  <c r="B133" i="2"/>
  <c r="C133" i="2"/>
  <c r="D133" i="2"/>
  <c r="E133" i="2"/>
  <c r="F133" i="2"/>
  <c r="G133" i="2"/>
  <c r="H133" i="2"/>
  <c r="I133" i="2"/>
  <c r="J133" i="2"/>
  <c r="B135" i="2"/>
  <c r="C135" i="2"/>
  <c r="D135" i="2"/>
  <c r="E135" i="2"/>
  <c r="F135" i="2"/>
  <c r="G135" i="2"/>
  <c r="H135" i="2"/>
  <c r="I135" i="2"/>
  <c r="J135" i="2"/>
  <c r="B136" i="2"/>
  <c r="C136" i="2"/>
  <c r="D136" i="2"/>
  <c r="E136" i="2"/>
  <c r="F136" i="2"/>
  <c r="G136" i="2"/>
  <c r="H136" i="2"/>
  <c r="I136" i="2"/>
  <c r="J136" i="2"/>
  <c r="B138" i="2"/>
  <c r="C138" i="2"/>
  <c r="D138" i="2"/>
  <c r="E138" i="2"/>
  <c r="F138" i="2"/>
  <c r="G138" i="2"/>
  <c r="H138" i="2"/>
  <c r="I138" i="2"/>
  <c r="J138" i="2"/>
  <c r="B139" i="2"/>
  <c r="C139" i="2"/>
  <c r="D139" i="2"/>
  <c r="E139" i="2"/>
  <c r="F139" i="2"/>
  <c r="G139" i="2"/>
  <c r="H139" i="2"/>
  <c r="I139" i="2"/>
  <c r="J139" i="2"/>
  <c r="B141" i="2"/>
  <c r="C141" i="2"/>
  <c r="D141" i="2"/>
  <c r="E141" i="2"/>
  <c r="F141" i="2"/>
  <c r="G141" i="2"/>
  <c r="H141" i="2"/>
  <c r="I141" i="2"/>
  <c r="J141" i="2"/>
  <c r="B142" i="2"/>
  <c r="C142" i="2"/>
  <c r="D142" i="2"/>
  <c r="E142" i="2"/>
  <c r="F142" i="2"/>
  <c r="G142" i="2"/>
  <c r="H142" i="2"/>
  <c r="I142" i="2"/>
  <c r="J142" i="2"/>
  <c r="B143" i="2"/>
  <c r="C143" i="2"/>
  <c r="D143" i="2"/>
  <c r="E143" i="2"/>
  <c r="F143" i="2"/>
  <c r="G143" i="2"/>
  <c r="H143" i="2"/>
  <c r="I143" i="2"/>
  <c r="J143" i="2"/>
  <c r="B145" i="2"/>
  <c r="C145" i="2"/>
  <c r="D145" i="2"/>
  <c r="E145" i="2"/>
  <c r="F145" i="2"/>
  <c r="G145" i="2"/>
  <c r="H145" i="2"/>
  <c r="I145" i="2"/>
  <c r="J145" i="2"/>
  <c r="B147" i="2"/>
  <c r="C147" i="2"/>
  <c r="D147" i="2"/>
  <c r="E147" i="2"/>
  <c r="F147" i="2"/>
  <c r="G147" i="2"/>
  <c r="H147" i="2"/>
  <c r="I147" i="2"/>
  <c r="J147" i="2"/>
  <c r="B148" i="2"/>
  <c r="C148" i="2"/>
  <c r="D148" i="2"/>
  <c r="E148" i="2"/>
  <c r="F148" i="2"/>
  <c r="G148" i="2"/>
  <c r="H148" i="2"/>
  <c r="I148" i="2"/>
  <c r="J148" i="2"/>
  <c r="B150" i="2"/>
  <c r="C150" i="2"/>
  <c r="D150" i="2"/>
  <c r="E150" i="2"/>
  <c r="F150" i="2"/>
  <c r="G150" i="2"/>
  <c r="H150" i="2"/>
  <c r="I150" i="2"/>
  <c r="J150" i="2"/>
  <c r="B151" i="2"/>
  <c r="C151" i="2"/>
  <c r="D151" i="2"/>
  <c r="E151" i="2"/>
  <c r="F151" i="2"/>
  <c r="G151" i="2"/>
  <c r="H151" i="2"/>
  <c r="I151" i="2"/>
  <c r="J151" i="2"/>
  <c r="B153" i="2"/>
  <c r="C153" i="2"/>
  <c r="D153" i="2"/>
  <c r="E153" i="2"/>
  <c r="F153" i="2"/>
  <c r="G153" i="2"/>
  <c r="H153" i="2"/>
  <c r="I153" i="2"/>
  <c r="J153" i="2"/>
  <c r="B154" i="2"/>
  <c r="C154" i="2"/>
  <c r="D154" i="2"/>
  <c r="E154" i="2"/>
  <c r="F154" i="2"/>
  <c r="G154" i="2"/>
  <c r="H154" i="2"/>
  <c r="I154" i="2"/>
  <c r="J154" i="2"/>
  <c r="B155" i="2"/>
  <c r="C155" i="2"/>
  <c r="D155" i="2"/>
  <c r="E155" i="2"/>
  <c r="F155" i="2"/>
  <c r="G155" i="2"/>
  <c r="H155" i="2"/>
  <c r="I155" i="2"/>
  <c r="J155" i="2"/>
  <c r="B157" i="2"/>
  <c r="C157" i="2"/>
  <c r="D157" i="2"/>
  <c r="E157" i="2"/>
  <c r="F157" i="2"/>
  <c r="G157" i="2"/>
  <c r="H157" i="2"/>
  <c r="I157" i="2"/>
  <c r="J157" i="2"/>
  <c r="B159" i="2"/>
  <c r="C159" i="2"/>
  <c r="D159" i="2"/>
  <c r="E159" i="2"/>
  <c r="F159" i="2"/>
  <c r="G159" i="2"/>
  <c r="H159" i="2"/>
  <c r="I159" i="2"/>
  <c r="J159" i="2"/>
  <c r="B160" i="2"/>
  <c r="C160" i="2"/>
  <c r="D160" i="2"/>
  <c r="E160" i="2"/>
  <c r="F160" i="2"/>
  <c r="G160" i="2"/>
  <c r="H160" i="2"/>
  <c r="I160" i="2"/>
  <c r="J160" i="2"/>
  <c r="B162" i="2"/>
  <c r="C162" i="2"/>
  <c r="D162" i="2"/>
  <c r="E162" i="2"/>
  <c r="F162" i="2"/>
  <c r="G162" i="2"/>
  <c r="H162" i="2"/>
  <c r="I162" i="2"/>
  <c r="J162" i="2"/>
  <c r="B163" i="2"/>
  <c r="C163" i="2"/>
  <c r="D163" i="2"/>
  <c r="E163" i="2"/>
  <c r="F163" i="2"/>
  <c r="G163" i="2"/>
  <c r="H163" i="2"/>
  <c r="I163" i="2"/>
  <c r="J163" i="2"/>
  <c r="B165" i="2"/>
  <c r="C165" i="2"/>
  <c r="D165" i="2"/>
  <c r="E165" i="2"/>
  <c r="F165" i="2"/>
  <c r="G165" i="2"/>
  <c r="H165" i="2"/>
  <c r="I165" i="2"/>
  <c r="J165" i="2"/>
  <c r="B166" i="2"/>
  <c r="C166" i="2"/>
  <c r="D166" i="2"/>
  <c r="E166" i="2"/>
  <c r="F166" i="2"/>
  <c r="G166" i="2"/>
  <c r="H166" i="2"/>
  <c r="I166" i="2"/>
  <c r="J166" i="2"/>
  <c r="B167" i="2"/>
  <c r="C167" i="2"/>
  <c r="D167" i="2"/>
  <c r="E167" i="2"/>
  <c r="F167" i="2"/>
  <c r="G167" i="2"/>
  <c r="H167" i="2"/>
  <c r="I167" i="2"/>
  <c r="J167" i="2"/>
  <c r="B169" i="2"/>
  <c r="C169" i="2"/>
  <c r="D169" i="2"/>
  <c r="E169" i="2"/>
  <c r="F169" i="2"/>
  <c r="G169" i="2"/>
  <c r="H169" i="2"/>
  <c r="I169" i="2"/>
  <c r="J169" i="2"/>
  <c r="B171" i="2"/>
  <c r="C171" i="2"/>
  <c r="D171" i="2"/>
  <c r="E171" i="2"/>
  <c r="F171" i="2"/>
  <c r="G171" i="2"/>
  <c r="H171" i="2"/>
  <c r="I171" i="2"/>
  <c r="J171" i="2"/>
  <c r="B172" i="2"/>
  <c r="C172" i="2"/>
  <c r="D172" i="2"/>
  <c r="E172" i="2"/>
  <c r="F172" i="2"/>
  <c r="G172" i="2"/>
  <c r="H172" i="2"/>
  <c r="I172" i="2"/>
  <c r="J172" i="2"/>
  <c r="B174" i="2"/>
  <c r="C174" i="2"/>
  <c r="D174" i="2"/>
  <c r="E174" i="2"/>
  <c r="F174" i="2"/>
  <c r="G174" i="2"/>
  <c r="H174" i="2"/>
  <c r="I174" i="2"/>
  <c r="J174" i="2"/>
  <c r="B175" i="2"/>
  <c r="C175" i="2"/>
  <c r="D175" i="2"/>
  <c r="E175" i="2"/>
  <c r="F175" i="2"/>
  <c r="G175" i="2"/>
  <c r="H175" i="2"/>
  <c r="I175" i="2"/>
  <c r="J175" i="2"/>
  <c r="B177" i="2"/>
  <c r="C177" i="2"/>
  <c r="D177" i="2"/>
  <c r="E177" i="2"/>
  <c r="F177" i="2"/>
  <c r="G177" i="2"/>
  <c r="H177" i="2"/>
  <c r="I177" i="2"/>
  <c r="J177" i="2"/>
  <c r="B178" i="2"/>
  <c r="C178" i="2"/>
  <c r="D178" i="2"/>
  <c r="E178" i="2"/>
  <c r="F178" i="2"/>
  <c r="G178" i="2"/>
  <c r="H178" i="2"/>
  <c r="I178" i="2"/>
  <c r="J178" i="2"/>
  <c r="B179" i="2"/>
  <c r="C179" i="2"/>
  <c r="D179" i="2"/>
  <c r="E179" i="2"/>
  <c r="F179" i="2"/>
  <c r="G179" i="2"/>
  <c r="H179" i="2"/>
  <c r="I179" i="2"/>
  <c r="J179" i="2"/>
  <c r="B181" i="2"/>
  <c r="C181" i="2"/>
  <c r="D181" i="2"/>
  <c r="E181" i="2"/>
  <c r="F181" i="2"/>
  <c r="G181" i="2"/>
  <c r="H181" i="2"/>
  <c r="I181" i="2"/>
  <c r="J181" i="2"/>
  <c r="B183" i="2"/>
  <c r="C183" i="2"/>
  <c r="D183" i="2"/>
  <c r="E183" i="2"/>
  <c r="F183" i="2"/>
  <c r="G183" i="2"/>
  <c r="H183" i="2"/>
  <c r="I183" i="2"/>
  <c r="J183" i="2"/>
  <c r="B184" i="2"/>
  <c r="C184" i="2"/>
  <c r="D184" i="2"/>
  <c r="E184" i="2"/>
  <c r="F184" i="2"/>
  <c r="G184" i="2"/>
  <c r="H184" i="2"/>
  <c r="I184" i="2"/>
  <c r="J184" i="2"/>
  <c r="B186" i="2"/>
  <c r="C186" i="2"/>
  <c r="D186" i="2"/>
  <c r="E186" i="2"/>
  <c r="F186" i="2"/>
  <c r="G186" i="2"/>
  <c r="H186" i="2"/>
  <c r="I186" i="2"/>
  <c r="J186" i="2"/>
  <c r="B187" i="2"/>
  <c r="C187" i="2"/>
  <c r="D187" i="2"/>
  <c r="E187" i="2"/>
  <c r="F187" i="2"/>
  <c r="G187" i="2"/>
  <c r="H187" i="2"/>
  <c r="I187" i="2"/>
  <c r="J187" i="2"/>
  <c r="B189" i="2"/>
  <c r="C189" i="2"/>
  <c r="D189" i="2"/>
  <c r="E189" i="2"/>
  <c r="F189" i="2"/>
  <c r="G189" i="2"/>
  <c r="H189" i="2"/>
  <c r="I189" i="2"/>
  <c r="J189" i="2"/>
  <c r="B190" i="2"/>
  <c r="C190" i="2"/>
  <c r="D190" i="2"/>
  <c r="E190" i="2"/>
  <c r="F190" i="2"/>
  <c r="G190" i="2"/>
  <c r="H190" i="2"/>
  <c r="I190" i="2"/>
  <c r="J190" i="2"/>
  <c r="B191" i="2"/>
  <c r="C191" i="2"/>
  <c r="D191" i="2"/>
  <c r="E191" i="2"/>
  <c r="F191" i="2"/>
  <c r="G191" i="2"/>
  <c r="H191" i="2"/>
  <c r="I191" i="2"/>
  <c r="J191" i="2"/>
  <c r="B193" i="2"/>
  <c r="C193" i="2"/>
  <c r="D193" i="2"/>
  <c r="E193" i="2"/>
  <c r="F193" i="2"/>
  <c r="G193" i="2"/>
  <c r="H193" i="2"/>
  <c r="I193" i="2"/>
  <c r="J193" i="2"/>
  <c r="B195" i="2"/>
  <c r="C195" i="2"/>
  <c r="D195" i="2"/>
  <c r="E195" i="2"/>
  <c r="F195" i="2"/>
  <c r="G195" i="2"/>
  <c r="H195" i="2"/>
  <c r="I195" i="2"/>
  <c r="J195" i="2"/>
  <c r="B196" i="2"/>
  <c r="C196" i="2"/>
  <c r="D196" i="2"/>
  <c r="E196" i="2"/>
  <c r="F196" i="2"/>
  <c r="G196" i="2"/>
  <c r="H196" i="2"/>
  <c r="I196" i="2"/>
  <c r="J196" i="2"/>
  <c r="B198" i="2"/>
  <c r="C198" i="2"/>
  <c r="D198" i="2"/>
  <c r="E198" i="2"/>
  <c r="F198" i="2"/>
  <c r="G198" i="2"/>
  <c r="H198" i="2"/>
  <c r="I198" i="2"/>
  <c r="J198" i="2"/>
  <c r="B199" i="2"/>
  <c r="C199" i="2"/>
  <c r="D199" i="2"/>
  <c r="E199" i="2"/>
  <c r="F199" i="2"/>
  <c r="G199" i="2"/>
  <c r="H199" i="2"/>
  <c r="I199" i="2"/>
  <c r="J199" i="2"/>
  <c r="B201" i="2"/>
  <c r="C201" i="2"/>
  <c r="D201" i="2"/>
  <c r="E201" i="2"/>
  <c r="F201" i="2"/>
  <c r="G201" i="2"/>
  <c r="H201" i="2"/>
  <c r="I201" i="2"/>
  <c r="J201" i="2"/>
  <c r="B202" i="2"/>
  <c r="C202" i="2"/>
  <c r="D202" i="2"/>
  <c r="E202" i="2"/>
  <c r="F202" i="2"/>
  <c r="G202" i="2"/>
  <c r="H202" i="2"/>
  <c r="I202" i="2"/>
  <c r="J202" i="2"/>
  <c r="B203" i="2"/>
  <c r="C203" i="2"/>
  <c r="D203" i="2"/>
  <c r="E203" i="2"/>
  <c r="F203" i="2"/>
  <c r="G203" i="2"/>
  <c r="H203" i="2"/>
  <c r="I203" i="2"/>
  <c r="J203" i="2"/>
  <c r="C9" i="5"/>
  <c r="D9" i="5"/>
  <c r="E9" i="5"/>
  <c r="F9" i="5"/>
  <c r="G9" i="5"/>
  <c r="H9" i="5"/>
  <c r="J9" i="5"/>
  <c r="C10" i="5"/>
  <c r="C15" i="5" s="1"/>
  <c r="D10" i="5"/>
  <c r="E10" i="5"/>
  <c r="E15" i="5" s="1"/>
  <c r="F10" i="5"/>
  <c r="F15" i="5" s="1"/>
  <c r="G10" i="5"/>
  <c r="G15" i="5" s="1"/>
  <c r="H10" i="5"/>
  <c r="J10" i="5"/>
  <c r="J15" i="5" s="1"/>
  <c r="C11" i="5"/>
  <c r="D11" i="5"/>
  <c r="E11" i="5"/>
  <c r="F11" i="5"/>
  <c r="G11" i="5"/>
  <c r="H11" i="5"/>
  <c r="J11" i="5"/>
  <c r="C12" i="5"/>
  <c r="D12" i="5"/>
  <c r="E12" i="5"/>
  <c r="F12" i="5"/>
  <c r="G12" i="5"/>
  <c r="H12" i="5"/>
  <c r="J12" i="5"/>
  <c r="C13" i="5"/>
  <c r="D13" i="5"/>
  <c r="E13" i="5"/>
  <c r="F13" i="5"/>
  <c r="G13" i="5"/>
  <c r="H13" i="5"/>
  <c r="J13" i="5"/>
  <c r="C14" i="5"/>
  <c r="D14" i="5"/>
  <c r="E14" i="5"/>
  <c r="F14" i="5"/>
  <c r="G14" i="5"/>
  <c r="H14" i="5"/>
  <c r="J14" i="5"/>
  <c r="D15" i="5"/>
  <c r="H15" i="5"/>
  <c r="C16" i="5"/>
  <c r="D16" i="5"/>
  <c r="E16" i="5"/>
  <c r="F16" i="5"/>
  <c r="G16" i="5"/>
  <c r="H16" i="5"/>
  <c r="J16" i="5"/>
  <c r="C18" i="5"/>
  <c r="D18" i="5"/>
  <c r="E18" i="5"/>
  <c r="F18" i="5"/>
  <c r="G18" i="5"/>
  <c r="H18" i="5"/>
  <c r="I18" i="5"/>
  <c r="J18" i="5"/>
  <c r="C19" i="5"/>
  <c r="D19" i="5"/>
  <c r="E19" i="5"/>
  <c r="F19" i="5"/>
  <c r="G19" i="5"/>
  <c r="H19" i="5"/>
  <c r="I19" i="5"/>
  <c r="J19" i="5"/>
  <c r="A21" i="5"/>
  <c r="C21" i="5"/>
  <c r="D21" i="5"/>
  <c r="E21" i="5"/>
  <c r="F21" i="5"/>
  <c r="G21" i="5"/>
  <c r="H21" i="5"/>
  <c r="I21" i="5"/>
  <c r="J21" i="5"/>
  <c r="C22" i="5"/>
  <c r="D22" i="5"/>
  <c r="E22" i="5"/>
  <c r="F22" i="5"/>
  <c r="G22" i="5"/>
  <c r="H22" i="5"/>
  <c r="I22" i="5"/>
  <c r="J22" i="5"/>
  <c r="A24" i="5"/>
  <c r="C24" i="5"/>
  <c r="D24" i="5"/>
  <c r="E24" i="5"/>
  <c r="F24" i="5"/>
  <c r="G24" i="5"/>
  <c r="H24" i="5"/>
  <c r="I24" i="5"/>
  <c r="J24" i="5"/>
  <c r="C25" i="5"/>
  <c r="D25" i="5"/>
  <c r="E25" i="5"/>
  <c r="F25" i="5"/>
  <c r="G25" i="5"/>
  <c r="H25" i="5"/>
  <c r="I25" i="5"/>
  <c r="J25" i="5"/>
  <c r="A27" i="5"/>
  <c r="C27" i="5"/>
  <c r="D27" i="5"/>
  <c r="E27" i="5"/>
  <c r="F27" i="5"/>
  <c r="G27" i="5"/>
  <c r="H27" i="5"/>
  <c r="I27" i="5"/>
  <c r="J27" i="5"/>
  <c r="C28" i="5"/>
  <c r="D28" i="5"/>
  <c r="E28" i="5"/>
  <c r="F28" i="5"/>
  <c r="G28" i="5"/>
  <c r="H28" i="5"/>
  <c r="I28" i="5"/>
  <c r="J28" i="5"/>
  <c r="A30" i="5"/>
  <c r="A33" i="5" s="1"/>
  <c r="A36" i="5" s="1"/>
  <c r="A39" i="5" s="1"/>
  <c r="A42" i="5" s="1"/>
  <c r="A45" i="5" s="1"/>
  <c r="A48" i="5" s="1"/>
  <c r="A51" i="5" s="1"/>
  <c r="A54" i="5" s="1"/>
  <c r="A57" i="5" s="1"/>
  <c r="C30" i="5"/>
  <c r="D30" i="5"/>
  <c r="E30" i="5"/>
  <c r="F30" i="5"/>
  <c r="G30" i="5"/>
  <c r="H30" i="5"/>
  <c r="I30" i="5"/>
  <c r="J30" i="5"/>
  <c r="C31" i="5"/>
  <c r="D31" i="5"/>
  <c r="E31" i="5"/>
  <c r="F31" i="5"/>
  <c r="G31" i="5"/>
  <c r="H31" i="5"/>
  <c r="I31" i="5"/>
  <c r="J31" i="5"/>
  <c r="C33" i="5"/>
  <c r="D33" i="5"/>
  <c r="E33" i="5"/>
  <c r="F33" i="5"/>
  <c r="G33" i="5"/>
  <c r="H33" i="5"/>
  <c r="I33" i="5"/>
  <c r="J33" i="5"/>
  <c r="C34" i="5"/>
  <c r="D34" i="5"/>
  <c r="E34" i="5"/>
  <c r="F34" i="5"/>
  <c r="G34" i="5"/>
  <c r="H34" i="5"/>
  <c r="I34" i="5"/>
  <c r="J34" i="5"/>
  <c r="C36" i="5"/>
  <c r="D36" i="5"/>
  <c r="E36" i="5"/>
  <c r="F36" i="5"/>
  <c r="G36" i="5"/>
  <c r="H36" i="5"/>
  <c r="I36" i="5"/>
  <c r="J36" i="5"/>
  <c r="C37" i="5"/>
  <c r="D37" i="5"/>
  <c r="E37" i="5"/>
  <c r="F37" i="5"/>
  <c r="G37" i="5"/>
  <c r="H37" i="5"/>
  <c r="I37" i="5"/>
  <c r="J37" i="5"/>
  <c r="C39" i="5"/>
  <c r="D39" i="5"/>
  <c r="E39" i="5"/>
  <c r="F39" i="5"/>
  <c r="G39" i="5"/>
  <c r="H39" i="5"/>
  <c r="I39" i="5"/>
  <c r="J39" i="5"/>
  <c r="C40" i="5"/>
  <c r="D40" i="5"/>
  <c r="E40" i="5"/>
  <c r="F40" i="5"/>
  <c r="G40" i="5"/>
  <c r="H40" i="5"/>
  <c r="I40" i="5"/>
  <c r="J40" i="5"/>
  <c r="C42" i="5"/>
  <c r="D42" i="5"/>
  <c r="E42" i="5"/>
  <c r="F42" i="5"/>
  <c r="G42" i="5"/>
  <c r="H42" i="5"/>
  <c r="I42" i="5"/>
  <c r="J42" i="5"/>
  <c r="C43" i="5"/>
  <c r="D43" i="5"/>
  <c r="E43" i="5"/>
  <c r="F43" i="5"/>
  <c r="G43" i="5"/>
  <c r="H43" i="5"/>
  <c r="I43" i="5"/>
  <c r="J43" i="5"/>
  <c r="C45" i="5"/>
  <c r="D45" i="5"/>
  <c r="E45" i="5"/>
  <c r="F45" i="5"/>
  <c r="G45" i="5"/>
  <c r="H45" i="5"/>
  <c r="I45" i="5"/>
  <c r="J45" i="5"/>
  <c r="C46" i="5"/>
  <c r="D46" i="5"/>
  <c r="E46" i="5"/>
  <c r="F46" i="5"/>
  <c r="G46" i="5"/>
  <c r="H46" i="5"/>
  <c r="I46" i="5"/>
  <c r="J46" i="5"/>
  <c r="C48" i="5"/>
  <c r="D48" i="5"/>
  <c r="E48" i="5"/>
  <c r="F48" i="5"/>
  <c r="G48" i="5"/>
  <c r="H48" i="5"/>
  <c r="I48" i="5"/>
  <c r="J48" i="5"/>
  <c r="C49" i="5"/>
  <c r="D49" i="5"/>
  <c r="E49" i="5"/>
  <c r="F49" i="5"/>
  <c r="G49" i="5"/>
  <c r="H49" i="5"/>
  <c r="I49" i="5"/>
  <c r="J49" i="5"/>
  <c r="C51" i="5"/>
  <c r="D51" i="5"/>
  <c r="E51" i="5"/>
  <c r="F51" i="5"/>
  <c r="G51" i="5"/>
  <c r="H51" i="5"/>
  <c r="I51" i="5"/>
  <c r="J51" i="5"/>
  <c r="C52" i="5"/>
  <c r="D52" i="5"/>
  <c r="E52" i="5"/>
  <c r="F52" i="5"/>
  <c r="G52" i="5"/>
  <c r="H52" i="5"/>
  <c r="I52" i="5"/>
  <c r="J52" i="5"/>
  <c r="C54" i="5"/>
  <c r="D54" i="5"/>
  <c r="E54" i="5"/>
  <c r="F54" i="5"/>
  <c r="G54" i="5"/>
  <c r="H54" i="5"/>
  <c r="I54" i="5"/>
  <c r="J54" i="5"/>
  <c r="C55" i="5"/>
  <c r="D55" i="5"/>
  <c r="E55" i="5"/>
  <c r="F55" i="5"/>
  <c r="G55" i="5"/>
  <c r="H55" i="5"/>
  <c r="I55" i="5"/>
  <c r="J55" i="5"/>
  <c r="C57" i="5"/>
  <c r="D57" i="5"/>
  <c r="E57" i="5"/>
  <c r="F57" i="5"/>
  <c r="G57" i="5"/>
  <c r="H57" i="5"/>
  <c r="I57" i="5"/>
  <c r="J57" i="5"/>
  <c r="C58" i="5"/>
  <c r="D58" i="5"/>
  <c r="E58" i="5"/>
  <c r="F58" i="5"/>
  <c r="G58" i="5"/>
  <c r="H58" i="5"/>
  <c r="I58" i="5"/>
  <c r="J58" i="5"/>
  <c r="C9" i="6"/>
  <c r="D9" i="6"/>
  <c r="E9" i="6"/>
  <c r="F9" i="6"/>
  <c r="G9" i="6"/>
  <c r="H9" i="6"/>
  <c r="J9" i="6"/>
  <c r="C10" i="6"/>
  <c r="D10" i="6"/>
  <c r="D15" i="6" s="1"/>
  <c r="E10" i="6"/>
  <c r="E15" i="6" s="1"/>
  <c r="F10" i="6"/>
  <c r="F15" i="6" s="1"/>
  <c r="G10" i="6"/>
  <c r="H10" i="6"/>
  <c r="H15" i="6" s="1"/>
  <c r="J10" i="6"/>
  <c r="J15" i="6" s="1"/>
  <c r="C11" i="6"/>
  <c r="D11" i="6"/>
  <c r="E11" i="6"/>
  <c r="F11" i="6"/>
  <c r="G11" i="6"/>
  <c r="H11" i="6"/>
  <c r="J11" i="6"/>
  <c r="C12" i="6"/>
  <c r="D12" i="6"/>
  <c r="E12" i="6"/>
  <c r="F12" i="6"/>
  <c r="G12" i="6"/>
  <c r="H12" i="6"/>
  <c r="J12" i="6"/>
  <c r="C13" i="6"/>
  <c r="D13" i="6"/>
  <c r="E13" i="6"/>
  <c r="F13" i="6"/>
  <c r="G13" i="6"/>
  <c r="H13" i="6"/>
  <c r="J13" i="6"/>
  <c r="C14" i="6"/>
  <c r="D14" i="6"/>
  <c r="E14" i="6"/>
  <c r="F14" i="6"/>
  <c r="G14" i="6"/>
  <c r="H14" i="6"/>
  <c r="J14" i="6"/>
  <c r="C15" i="6"/>
  <c r="G15" i="6"/>
  <c r="C16" i="6"/>
  <c r="D16" i="6"/>
  <c r="E16" i="6"/>
  <c r="F16" i="6"/>
  <c r="G16" i="6"/>
  <c r="H16" i="6"/>
  <c r="J16" i="6"/>
  <c r="C18" i="6"/>
  <c r="D18" i="6"/>
  <c r="E18" i="6"/>
  <c r="F18" i="6"/>
  <c r="G18" i="6"/>
  <c r="H18" i="6"/>
  <c r="I18" i="6"/>
  <c r="J18" i="6"/>
  <c r="C19" i="6"/>
  <c r="D19" i="6"/>
  <c r="E19" i="6"/>
  <c r="F19" i="6"/>
  <c r="G19" i="6"/>
  <c r="H19" i="6"/>
  <c r="I19" i="6"/>
  <c r="J19" i="6"/>
  <c r="C21" i="6"/>
  <c r="D21" i="6"/>
  <c r="E21" i="6"/>
  <c r="F21" i="6"/>
  <c r="G21" i="6"/>
  <c r="H21" i="6"/>
  <c r="I21" i="6"/>
  <c r="J21" i="6"/>
  <c r="C22" i="6"/>
  <c r="D22" i="6"/>
  <c r="E22" i="6"/>
  <c r="F22" i="6"/>
  <c r="G22" i="6"/>
  <c r="H22" i="6"/>
  <c r="I22" i="6"/>
  <c r="J22" i="6"/>
  <c r="A24" i="6"/>
  <c r="C24" i="6"/>
  <c r="D24" i="6"/>
  <c r="E24" i="6"/>
  <c r="F24" i="6"/>
  <c r="G24" i="6"/>
  <c r="H24" i="6"/>
  <c r="I24" i="6"/>
  <c r="J24" i="6"/>
  <c r="C25" i="6"/>
  <c r="D25" i="6"/>
  <c r="E25" i="6"/>
  <c r="F25" i="6"/>
  <c r="G25" i="6"/>
  <c r="H25" i="6"/>
  <c r="I25" i="6"/>
  <c r="J25" i="6"/>
  <c r="A27" i="6"/>
  <c r="C27" i="6"/>
  <c r="D27" i="6"/>
  <c r="E27" i="6"/>
  <c r="F27" i="6"/>
  <c r="G27" i="6"/>
  <c r="H27" i="6"/>
  <c r="I27" i="6"/>
  <c r="J27" i="6"/>
  <c r="C28" i="6"/>
  <c r="D28" i="6"/>
  <c r="E28" i="6"/>
  <c r="F28" i="6"/>
  <c r="G28" i="6"/>
  <c r="H28" i="6"/>
  <c r="I28" i="6"/>
  <c r="J28" i="6"/>
  <c r="A30" i="6"/>
  <c r="A33" i="6" s="1"/>
  <c r="A36" i="6" s="1"/>
  <c r="A39" i="6" s="1"/>
  <c r="A42" i="6" s="1"/>
  <c r="A45" i="6" s="1"/>
  <c r="A48" i="6" s="1"/>
  <c r="A51" i="6" s="1"/>
  <c r="A54" i="6" s="1"/>
  <c r="A57" i="6" s="1"/>
  <c r="A60" i="6" s="1"/>
  <c r="A63" i="6" s="1"/>
  <c r="C30" i="6"/>
  <c r="D30" i="6"/>
  <c r="E30" i="6"/>
  <c r="F30" i="6"/>
  <c r="G30" i="6"/>
  <c r="H30" i="6"/>
  <c r="I30" i="6"/>
  <c r="J30" i="6"/>
  <c r="C31" i="6"/>
  <c r="D31" i="6"/>
  <c r="E31" i="6"/>
  <c r="F31" i="6"/>
  <c r="G31" i="6"/>
  <c r="H31" i="6"/>
  <c r="I31" i="6"/>
  <c r="J31" i="6"/>
  <c r="C33" i="6"/>
  <c r="D33" i="6"/>
  <c r="E33" i="6"/>
  <c r="F33" i="6"/>
  <c r="G33" i="6"/>
  <c r="H33" i="6"/>
  <c r="I33" i="6"/>
  <c r="J33" i="6"/>
  <c r="C34" i="6"/>
  <c r="D34" i="6"/>
  <c r="E34" i="6"/>
  <c r="F34" i="6"/>
  <c r="G34" i="6"/>
  <c r="H34" i="6"/>
  <c r="I34" i="6"/>
  <c r="J34" i="6"/>
  <c r="C36" i="6"/>
  <c r="D36" i="6"/>
  <c r="E36" i="6"/>
  <c r="F36" i="6"/>
  <c r="G36" i="6"/>
  <c r="H36" i="6"/>
  <c r="I36" i="6"/>
  <c r="J36" i="6"/>
  <c r="C37" i="6"/>
  <c r="D37" i="6"/>
  <c r="E37" i="6"/>
  <c r="F37" i="6"/>
  <c r="G37" i="6"/>
  <c r="H37" i="6"/>
  <c r="I37" i="6"/>
  <c r="J37" i="6"/>
  <c r="C39" i="6"/>
  <c r="D39" i="6"/>
  <c r="E39" i="6"/>
  <c r="F39" i="6"/>
  <c r="G39" i="6"/>
  <c r="H39" i="6"/>
  <c r="I39" i="6"/>
  <c r="J39" i="6"/>
  <c r="C40" i="6"/>
  <c r="D40" i="6"/>
  <c r="E40" i="6"/>
  <c r="F40" i="6"/>
  <c r="G40" i="6"/>
  <c r="H40" i="6"/>
  <c r="I40" i="6"/>
  <c r="J40" i="6"/>
  <c r="C42" i="6"/>
  <c r="D42" i="6"/>
  <c r="E42" i="6"/>
  <c r="F42" i="6"/>
  <c r="G42" i="6"/>
  <c r="H42" i="6"/>
  <c r="I42" i="6"/>
  <c r="J42" i="6"/>
  <c r="C43" i="6"/>
  <c r="D43" i="6"/>
  <c r="E43" i="6"/>
  <c r="F43" i="6"/>
  <c r="G43" i="6"/>
  <c r="H43" i="6"/>
  <c r="I43" i="6"/>
  <c r="J43" i="6"/>
  <c r="C45" i="6"/>
  <c r="D45" i="6"/>
  <c r="E45" i="6"/>
  <c r="F45" i="6"/>
  <c r="G45" i="6"/>
  <c r="H45" i="6"/>
  <c r="I45" i="6"/>
  <c r="J45" i="6"/>
  <c r="C46" i="6"/>
  <c r="D46" i="6"/>
  <c r="E46" i="6"/>
  <c r="F46" i="6"/>
  <c r="G46" i="6"/>
  <c r="H46" i="6"/>
  <c r="I46" i="6"/>
  <c r="J46" i="6"/>
  <c r="C48" i="6"/>
  <c r="D48" i="6"/>
  <c r="E48" i="6"/>
  <c r="F48" i="6"/>
  <c r="G48" i="6"/>
  <c r="H48" i="6"/>
  <c r="I48" i="6"/>
  <c r="J48" i="6"/>
  <c r="C49" i="6"/>
  <c r="D49" i="6"/>
  <c r="E49" i="6"/>
  <c r="F49" i="6"/>
  <c r="G49" i="6"/>
  <c r="H49" i="6"/>
  <c r="I49" i="6"/>
  <c r="J49" i="6"/>
  <c r="C51" i="6"/>
  <c r="D51" i="6"/>
  <c r="E51" i="6"/>
  <c r="F51" i="6"/>
  <c r="G51" i="6"/>
  <c r="H51" i="6"/>
  <c r="I51" i="6"/>
  <c r="J51" i="6"/>
  <c r="C52" i="6"/>
  <c r="D52" i="6"/>
  <c r="E52" i="6"/>
  <c r="F52" i="6"/>
  <c r="G52" i="6"/>
  <c r="H52" i="6"/>
  <c r="I52" i="6"/>
  <c r="J52" i="6"/>
  <c r="C54" i="6"/>
  <c r="D54" i="6"/>
  <c r="E54" i="6"/>
  <c r="F54" i="6"/>
  <c r="G54" i="6"/>
  <c r="H54" i="6"/>
  <c r="I54" i="6"/>
  <c r="J54" i="6"/>
  <c r="C55" i="6"/>
  <c r="D55" i="6"/>
  <c r="E55" i="6"/>
  <c r="F55" i="6"/>
  <c r="G55" i="6"/>
  <c r="H55" i="6"/>
  <c r="I55" i="6"/>
  <c r="J55" i="6"/>
  <c r="C57" i="6"/>
  <c r="D57" i="6"/>
  <c r="E57" i="6"/>
  <c r="F57" i="6"/>
  <c r="G57" i="6"/>
  <c r="H57" i="6"/>
  <c r="I57" i="6"/>
  <c r="J57" i="6"/>
  <c r="C58" i="6"/>
  <c r="D58" i="6"/>
  <c r="E58" i="6"/>
  <c r="F58" i="6"/>
  <c r="G58" i="6"/>
  <c r="H58" i="6"/>
  <c r="I58" i="6"/>
  <c r="J58" i="6"/>
  <c r="C60" i="6"/>
  <c r="D60" i="6"/>
  <c r="E60" i="6"/>
  <c r="F60" i="6"/>
  <c r="G60" i="6"/>
  <c r="H60" i="6"/>
  <c r="I60" i="6"/>
  <c r="J60" i="6"/>
  <c r="C61" i="6"/>
  <c r="D61" i="6"/>
  <c r="E61" i="6"/>
  <c r="F61" i="6"/>
  <c r="G61" i="6"/>
  <c r="H61" i="6"/>
  <c r="I61" i="6"/>
  <c r="J61" i="6"/>
  <c r="C63" i="6"/>
  <c r="D63" i="6"/>
  <c r="E63" i="6"/>
  <c r="F63" i="6"/>
  <c r="G63" i="6"/>
  <c r="H63" i="6"/>
  <c r="I63" i="6"/>
  <c r="J63" i="6"/>
  <c r="C64" i="6"/>
  <c r="D64" i="6"/>
  <c r="E64" i="6"/>
  <c r="F64" i="6"/>
  <c r="G64" i="6"/>
  <c r="H64" i="6"/>
  <c r="I64" i="6"/>
  <c r="J64" i="6"/>
  <c r="C9" i="9"/>
  <c r="D9" i="9"/>
  <c r="E9" i="9"/>
  <c r="F9" i="9"/>
  <c r="G9" i="9"/>
  <c r="H9" i="9"/>
  <c r="J9" i="9"/>
  <c r="K9" i="9"/>
  <c r="L9" i="9"/>
  <c r="M9" i="9"/>
  <c r="N9" i="9"/>
  <c r="O9" i="9"/>
  <c r="C10" i="9"/>
  <c r="D10" i="9"/>
  <c r="E10" i="9"/>
  <c r="F10" i="9"/>
  <c r="G10" i="9"/>
  <c r="H10" i="9"/>
  <c r="J10" i="9"/>
  <c r="K10" i="9"/>
  <c r="L10" i="9"/>
  <c r="M10" i="9"/>
  <c r="N10" i="9"/>
  <c r="O10" i="9"/>
  <c r="C11" i="9"/>
  <c r="D11" i="9"/>
  <c r="E11" i="9"/>
  <c r="F11" i="9"/>
  <c r="G11" i="9"/>
  <c r="H11" i="9"/>
  <c r="J11" i="9"/>
  <c r="K11" i="9"/>
  <c r="L11" i="9"/>
  <c r="M11" i="9"/>
  <c r="N11" i="9"/>
  <c r="O11" i="9"/>
  <c r="C12" i="9"/>
  <c r="D12" i="9"/>
  <c r="E12" i="9"/>
  <c r="F12" i="9"/>
  <c r="G12" i="9"/>
  <c r="H12" i="9"/>
  <c r="J12" i="9"/>
  <c r="K12" i="9"/>
  <c r="L12" i="9"/>
  <c r="M12" i="9"/>
  <c r="N12" i="9"/>
  <c r="O12" i="9"/>
  <c r="C13" i="9"/>
  <c r="D13" i="9"/>
  <c r="E13" i="9"/>
  <c r="F13" i="9"/>
  <c r="G13" i="9"/>
  <c r="H13" i="9"/>
  <c r="J13" i="9"/>
  <c r="K13" i="9"/>
  <c r="L13" i="9"/>
  <c r="M13" i="9"/>
  <c r="N13" i="9"/>
  <c r="O13" i="9"/>
  <c r="C14" i="9"/>
  <c r="D14" i="9"/>
  <c r="E14" i="9"/>
  <c r="F14" i="9"/>
  <c r="G14" i="9"/>
  <c r="H14" i="9"/>
  <c r="J14" i="9"/>
  <c r="K14" i="9"/>
  <c r="L14" i="9"/>
  <c r="M14" i="9"/>
  <c r="N14" i="9"/>
  <c r="O14" i="9"/>
  <c r="C15" i="9"/>
  <c r="D15" i="9"/>
  <c r="E15" i="9"/>
  <c r="F15" i="9"/>
  <c r="G15" i="9"/>
  <c r="H15" i="9"/>
  <c r="J15" i="9"/>
  <c r="K15" i="9"/>
  <c r="L15" i="9"/>
  <c r="M15" i="9"/>
  <c r="N15" i="9"/>
  <c r="O15" i="9"/>
  <c r="C16" i="9"/>
  <c r="D16" i="9"/>
  <c r="E16" i="9"/>
  <c r="F16" i="9"/>
  <c r="G16" i="9"/>
  <c r="H16" i="9"/>
  <c r="J16" i="9"/>
  <c r="K16" i="9"/>
  <c r="L16" i="9"/>
  <c r="M16" i="9"/>
  <c r="N16" i="9"/>
  <c r="O16" i="9"/>
  <c r="C18" i="9"/>
  <c r="D18" i="9"/>
  <c r="E18" i="9"/>
  <c r="F18" i="9"/>
  <c r="G18" i="9"/>
  <c r="H18" i="9"/>
  <c r="J18" i="9"/>
  <c r="K18" i="9"/>
  <c r="L18" i="9"/>
  <c r="M18" i="9"/>
  <c r="N18" i="9"/>
  <c r="O18" i="9"/>
  <c r="C19" i="9"/>
  <c r="D19" i="9"/>
  <c r="E19" i="9"/>
  <c r="F19" i="9"/>
  <c r="G19" i="9"/>
  <c r="H19" i="9"/>
  <c r="J19" i="9"/>
  <c r="K19" i="9"/>
  <c r="L19" i="9"/>
  <c r="M19" i="9"/>
  <c r="N19" i="9"/>
  <c r="O19" i="9"/>
  <c r="C21" i="9"/>
  <c r="D21" i="9"/>
  <c r="E21" i="9"/>
  <c r="F21" i="9"/>
  <c r="G21" i="9"/>
  <c r="H21" i="9"/>
  <c r="J21" i="9"/>
  <c r="K21" i="9"/>
  <c r="L21" i="9"/>
  <c r="M21" i="9"/>
  <c r="N21" i="9"/>
  <c r="O21" i="9"/>
  <c r="C22" i="9"/>
  <c r="D22" i="9"/>
  <c r="E22" i="9"/>
  <c r="F22" i="9"/>
  <c r="G22" i="9"/>
  <c r="H22" i="9"/>
  <c r="J22" i="9"/>
  <c r="K22" i="9"/>
  <c r="L22" i="9"/>
  <c r="M22" i="9"/>
  <c r="N22" i="9"/>
  <c r="O22" i="9"/>
  <c r="C24" i="9"/>
  <c r="D24" i="9"/>
  <c r="E24" i="9"/>
  <c r="F24" i="9"/>
  <c r="G24" i="9"/>
  <c r="H24" i="9"/>
  <c r="J24" i="9"/>
  <c r="K24" i="9"/>
  <c r="L24" i="9"/>
  <c r="M24" i="9"/>
  <c r="N24" i="9"/>
  <c r="O24" i="9"/>
  <c r="C25" i="9"/>
  <c r="D25" i="9"/>
  <c r="E25" i="9"/>
  <c r="F25" i="9"/>
  <c r="G25" i="9"/>
  <c r="H25" i="9"/>
  <c r="J25" i="9"/>
  <c r="K25" i="9"/>
  <c r="L25" i="9"/>
  <c r="M25" i="9"/>
  <c r="N25" i="9"/>
  <c r="O25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C28" i="9"/>
  <c r="D28" i="9"/>
  <c r="E28" i="9"/>
  <c r="F28" i="9"/>
  <c r="G28" i="9"/>
  <c r="H28" i="9"/>
  <c r="J28" i="9"/>
  <c r="K28" i="9"/>
  <c r="L28" i="9"/>
  <c r="M28" i="9"/>
  <c r="N28" i="9"/>
  <c r="O28" i="9"/>
  <c r="A30" i="9"/>
  <c r="C30" i="9"/>
  <c r="D30" i="9"/>
  <c r="E30" i="9"/>
  <c r="F30" i="9"/>
  <c r="G30" i="9"/>
  <c r="H30" i="9"/>
  <c r="I30" i="9"/>
  <c r="I33" i="9" s="1"/>
  <c r="I36" i="9" s="1"/>
  <c r="I39" i="9" s="1"/>
  <c r="I42" i="9" s="1"/>
  <c r="I45" i="9" s="1"/>
  <c r="I48" i="9" s="1"/>
  <c r="I51" i="9" s="1"/>
  <c r="I54" i="9" s="1"/>
  <c r="I57" i="9" s="1"/>
  <c r="I60" i="9" s="1"/>
  <c r="J30" i="9"/>
  <c r="K30" i="9"/>
  <c r="L30" i="9"/>
  <c r="M30" i="9"/>
  <c r="N30" i="9"/>
  <c r="O30" i="9"/>
  <c r="C31" i="9"/>
  <c r="D31" i="9"/>
  <c r="E31" i="9"/>
  <c r="F31" i="9"/>
  <c r="G31" i="9"/>
  <c r="H31" i="9"/>
  <c r="J31" i="9"/>
  <c r="K31" i="9"/>
  <c r="L31" i="9"/>
  <c r="M31" i="9"/>
  <c r="N31" i="9"/>
  <c r="O31" i="9"/>
  <c r="A33" i="9"/>
  <c r="A36" i="9" s="1"/>
  <c r="A39" i="9" s="1"/>
  <c r="A42" i="9" s="1"/>
  <c r="A45" i="9" s="1"/>
  <c r="A48" i="9" s="1"/>
  <c r="A51" i="9" s="1"/>
  <c r="A54" i="9" s="1"/>
  <c r="A57" i="9" s="1"/>
  <c r="A60" i="9" s="1"/>
  <c r="C33" i="9"/>
  <c r="D33" i="9"/>
  <c r="E33" i="9"/>
  <c r="F33" i="9"/>
  <c r="G33" i="9"/>
  <c r="H33" i="9"/>
  <c r="J33" i="9"/>
  <c r="K33" i="9"/>
  <c r="L33" i="9"/>
  <c r="M33" i="9"/>
  <c r="N33" i="9"/>
  <c r="O33" i="9"/>
  <c r="C34" i="9"/>
  <c r="D34" i="9"/>
  <c r="E34" i="9"/>
  <c r="F34" i="9"/>
  <c r="G34" i="9"/>
  <c r="H34" i="9"/>
  <c r="J34" i="9"/>
  <c r="K34" i="9"/>
  <c r="L34" i="9"/>
  <c r="M34" i="9"/>
  <c r="N34" i="9"/>
  <c r="O34" i="9"/>
  <c r="C36" i="9"/>
  <c r="D36" i="9"/>
  <c r="E36" i="9"/>
  <c r="F36" i="9"/>
  <c r="G36" i="9"/>
  <c r="H36" i="9"/>
  <c r="J36" i="9"/>
  <c r="K36" i="9"/>
  <c r="L36" i="9"/>
  <c r="M36" i="9"/>
  <c r="N36" i="9"/>
  <c r="O36" i="9"/>
  <c r="C37" i="9"/>
  <c r="D37" i="9"/>
  <c r="E37" i="9"/>
  <c r="F37" i="9"/>
  <c r="G37" i="9"/>
  <c r="H37" i="9"/>
  <c r="J37" i="9"/>
  <c r="K37" i="9"/>
  <c r="L37" i="9"/>
  <c r="M37" i="9"/>
  <c r="N37" i="9"/>
  <c r="O37" i="9"/>
  <c r="C39" i="9"/>
  <c r="D39" i="9"/>
  <c r="E39" i="9"/>
  <c r="F39" i="9"/>
  <c r="G39" i="9"/>
  <c r="H39" i="9"/>
  <c r="J39" i="9"/>
  <c r="K39" i="9"/>
  <c r="L39" i="9"/>
  <c r="M39" i="9"/>
  <c r="N39" i="9"/>
  <c r="O39" i="9"/>
  <c r="C40" i="9"/>
  <c r="D40" i="9"/>
  <c r="E40" i="9"/>
  <c r="F40" i="9"/>
  <c r="G40" i="9"/>
  <c r="H40" i="9"/>
  <c r="J40" i="9"/>
  <c r="K40" i="9"/>
  <c r="L40" i="9"/>
  <c r="M40" i="9"/>
  <c r="N40" i="9"/>
  <c r="O40" i="9"/>
  <c r="C42" i="9"/>
  <c r="D42" i="9"/>
  <c r="E42" i="9"/>
  <c r="F42" i="9"/>
  <c r="G42" i="9"/>
  <c r="H42" i="9"/>
  <c r="J42" i="9"/>
  <c r="K42" i="9"/>
  <c r="L42" i="9"/>
  <c r="M42" i="9"/>
  <c r="N42" i="9"/>
  <c r="O42" i="9"/>
  <c r="C43" i="9"/>
  <c r="D43" i="9"/>
  <c r="E43" i="9"/>
  <c r="F43" i="9"/>
  <c r="G43" i="9"/>
  <c r="H43" i="9"/>
  <c r="J43" i="9"/>
  <c r="K43" i="9"/>
  <c r="L43" i="9"/>
  <c r="M43" i="9"/>
  <c r="N43" i="9"/>
  <c r="O43" i="9"/>
  <c r="C45" i="9"/>
  <c r="D45" i="9"/>
  <c r="E45" i="9"/>
  <c r="F45" i="9"/>
  <c r="G45" i="9"/>
  <c r="H45" i="9"/>
  <c r="J45" i="9"/>
  <c r="K45" i="9"/>
  <c r="L45" i="9"/>
  <c r="M45" i="9"/>
  <c r="N45" i="9"/>
  <c r="O45" i="9"/>
  <c r="C46" i="9"/>
  <c r="D46" i="9"/>
  <c r="E46" i="9"/>
  <c r="F46" i="9"/>
  <c r="G46" i="9"/>
  <c r="H46" i="9"/>
  <c r="J46" i="9"/>
  <c r="K46" i="9"/>
  <c r="L46" i="9"/>
  <c r="M46" i="9"/>
  <c r="N46" i="9"/>
  <c r="O46" i="9"/>
  <c r="C48" i="9"/>
  <c r="D48" i="9"/>
  <c r="E48" i="9"/>
  <c r="F48" i="9"/>
  <c r="G48" i="9"/>
  <c r="H48" i="9"/>
  <c r="J48" i="9"/>
  <c r="K48" i="9"/>
  <c r="L48" i="9"/>
  <c r="M48" i="9"/>
  <c r="N48" i="9"/>
  <c r="O48" i="9"/>
  <c r="C49" i="9"/>
  <c r="D49" i="9"/>
  <c r="E49" i="9"/>
  <c r="F49" i="9"/>
  <c r="G49" i="9"/>
  <c r="H49" i="9"/>
  <c r="J49" i="9"/>
  <c r="K49" i="9"/>
  <c r="L49" i="9"/>
  <c r="M49" i="9"/>
  <c r="N49" i="9"/>
  <c r="O49" i="9"/>
  <c r="C51" i="9"/>
  <c r="D51" i="9"/>
  <c r="E51" i="9"/>
  <c r="F51" i="9"/>
  <c r="G51" i="9"/>
  <c r="H51" i="9"/>
  <c r="J51" i="9"/>
  <c r="K51" i="9"/>
  <c r="L51" i="9"/>
  <c r="M51" i="9"/>
  <c r="N51" i="9"/>
  <c r="O51" i="9"/>
  <c r="C52" i="9"/>
  <c r="D52" i="9"/>
  <c r="E52" i="9"/>
  <c r="F52" i="9"/>
  <c r="G52" i="9"/>
  <c r="H52" i="9"/>
  <c r="J52" i="9"/>
  <c r="K52" i="9"/>
  <c r="L52" i="9"/>
  <c r="M52" i="9"/>
  <c r="N52" i="9"/>
  <c r="O52" i="9"/>
  <c r="C54" i="9"/>
  <c r="D54" i="9"/>
  <c r="E54" i="9"/>
  <c r="F54" i="9"/>
  <c r="G54" i="9"/>
  <c r="H54" i="9"/>
  <c r="J54" i="9"/>
  <c r="K54" i="9"/>
  <c r="L54" i="9"/>
  <c r="M54" i="9"/>
  <c r="N54" i="9"/>
  <c r="O54" i="9"/>
  <c r="C55" i="9"/>
  <c r="D55" i="9"/>
  <c r="E55" i="9"/>
  <c r="F55" i="9"/>
  <c r="G55" i="9"/>
  <c r="H55" i="9"/>
  <c r="J55" i="9"/>
  <c r="K55" i="9"/>
  <c r="L55" i="9"/>
  <c r="M55" i="9"/>
  <c r="N55" i="9"/>
  <c r="O55" i="9"/>
  <c r="C57" i="9"/>
  <c r="D57" i="9"/>
  <c r="E57" i="9"/>
  <c r="F57" i="9"/>
  <c r="G57" i="9"/>
  <c r="H57" i="9"/>
  <c r="J57" i="9"/>
  <c r="K57" i="9"/>
  <c r="L57" i="9"/>
  <c r="M57" i="9"/>
  <c r="N57" i="9"/>
  <c r="O57" i="9"/>
  <c r="C58" i="9"/>
  <c r="D58" i="9"/>
  <c r="E58" i="9"/>
  <c r="F58" i="9"/>
  <c r="G58" i="9"/>
  <c r="H58" i="9"/>
  <c r="J58" i="9"/>
  <c r="K58" i="9"/>
  <c r="L58" i="9"/>
  <c r="M58" i="9"/>
  <c r="N58" i="9"/>
  <c r="O58" i="9"/>
  <c r="C60" i="9"/>
  <c r="D60" i="9"/>
  <c r="E60" i="9"/>
  <c r="F60" i="9"/>
  <c r="G60" i="9"/>
  <c r="H60" i="9"/>
  <c r="J60" i="9"/>
  <c r="K60" i="9"/>
  <c r="L60" i="9"/>
  <c r="M60" i="9"/>
  <c r="N60" i="9"/>
  <c r="O60" i="9"/>
  <c r="C61" i="9"/>
  <c r="D61" i="9"/>
  <c r="E61" i="9"/>
  <c r="F61" i="9"/>
  <c r="G61" i="9"/>
  <c r="H61" i="9"/>
  <c r="J61" i="9"/>
  <c r="K61" i="9"/>
  <c r="L61" i="9"/>
  <c r="M61" i="9"/>
  <c r="N61" i="9"/>
  <c r="O61" i="9"/>
  <c r="U26" i="7" l="1"/>
</calcChain>
</file>

<file path=xl/sharedStrings.xml><?xml version="1.0" encoding="utf-8"?>
<sst xmlns="http://schemas.openxmlformats.org/spreadsheetml/2006/main" count="657" uniqueCount="118">
  <si>
    <t>3 test par AB pour une série d'analyses de la même souche avec à chaque fois 3 antibiogrammes</t>
  </si>
  <si>
    <t>9SPT2005 (Ha) ou (Kp) pour une application réelle de l'analyse de souches</t>
  </si>
  <si>
    <t>(extrait du Microbiologie technique : Dictionnaire des techniques (CRDP))</t>
  </si>
  <si>
    <t>cci</t>
  </si>
  <si>
    <t>di</t>
  </si>
  <si>
    <t>ccs</t>
  </si>
  <si>
    <t>ds</t>
  </si>
  <si>
    <t>diamètre</t>
  </si>
  <si>
    <t>CMI</t>
  </si>
  <si>
    <t>RSI</t>
  </si>
  <si>
    <t>P</t>
  </si>
  <si>
    <t>FM</t>
  </si>
  <si>
    <t>SP</t>
  </si>
  <si>
    <t>FA</t>
  </si>
  <si>
    <t>SXT</t>
  </si>
  <si>
    <t>-</t>
  </si>
  <si>
    <t>BERGEON</t>
  </si>
  <si>
    <t>S</t>
  </si>
  <si>
    <t>max - min</t>
  </si>
  <si>
    <t>CMI arrondie</t>
  </si>
  <si>
    <t>diamètre (mm)</t>
  </si>
  <si>
    <t>CFS</t>
  </si>
  <si>
    <t>LEBLOND</t>
  </si>
  <si>
    <t>JOSSE</t>
  </si>
  <si>
    <t>PAROLINI</t>
  </si>
  <si>
    <t>FLAMENT</t>
  </si>
  <si>
    <t>BERLINGUEZ</t>
  </si>
  <si>
    <t>IP</t>
  </si>
  <si>
    <t>BEAUDOUIN</t>
  </si>
  <si>
    <t>HANANE</t>
  </si>
  <si>
    <t>TAREBHAT</t>
  </si>
  <si>
    <t>K</t>
  </si>
  <si>
    <t>DOMINGUES</t>
  </si>
  <si>
    <t>BARKA</t>
  </si>
  <si>
    <t>CAVÉ</t>
  </si>
  <si>
    <t>STATS</t>
  </si>
  <si>
    <t>moyenne</t>
  </si>
  <si>
    <t>écartype</t>
  </si>
  <si>
    <t>max</t>
  </si>
  <si>
    <t>min</t>
  </si>
  <si>
    <t>CMI moyenne</t>
  </si>
  <si>
    <t>RSI moyen</t>
  </si>
  <si>
    <t>PT</t>
  </si>
  <si>
    <t>AM</t>
  </si>
  <si>
    <t>CF</t>
  </si>
  <si>
    <t>E</t>
  </si>
  <si>
    <t>VA</t>
  </si>
  <si>
    <t>GM</t>
  </si>
  <si>
    <t>D</t>
  </si>
  <si>
    <t>CTX</t>
  </si>
  <si>
    <t>FOS</t>
  </si>
  <si>
    <t>ccs µg/mL</t>
  </si>
  <si>
    <t>di mm</t>
  </si>
  <si>
    <t>cci µg/mL</t>
  </si>
  <si>
    <t>ds mm</t>
  </si>
  <si>
    <t>?</t>
  </si>
  <si>
    <t>AMO</t>
  </si>
  <si>
    <t>C</t>
  </si>
  <si>
    <t>AMC</t>
  </si>
  <si>
    <t>MA</t>
  </si>
  <si>
    <t>TIC</t>
  </si>
  <si>
    <t>IPM</t>
  </si>
  <si>
    <t>ZERYOUH</t>
  </si>
  <si>
    <t>DOMINGUEZ</t>
  </si>
  <si>
    <t>KLEBSIELLA</t>
  </si>
  <si>
    <t>HERREWIN</t>
  </si>
  <si>
    <t>KOL</t>
  </si>
  <si>
    <t>ANNA</t>
  </si>
  <si>
    <t>BENOIT</t>
  </si>
  <si>
    <t>CAZ</t>
  </si>
  <si>
    <t>hafnia</t>
  </si>
  <si>
    <t>BEAUDOIN</t>
  </si>
  <si>
    <t>TAREHBAT</t>
  </si>
  <si>
    <t>log cc</t>
  </si>
  <si>
    <t>log d</t>
  </si>
  <si>
    <t xml:space="preserve">CHAQUE ÉTUDIANT FAIT TROIS ANTIBIOGRAMMES AVEC ENSEMENCEMENTS </t>
  </si>
  <si>
    <t>DIFFÉRENTS : la feuille réalise la comparaison des trois antibiogrammes.</t>
  </si>
  <si>
    <t>LA MÊME SOUCHE EST TESTÉE PAR UNE SÉRIE D'ÉTUDIANTS ET L'ANALYSE STATISTIQUE RÉALISÉE PAR LA FEUILLE</t>
  </si>
  <si>
    <t>EXEMPLE DE LA MÊME SOUCHE DE KLEBSIELLA POUR UNE SÉRIE D'ANTIBIOGRAMMES</t>
  </si>
  <si>
    <t>EXEMPLE DE LA MÊME SOUCHE D'HAFNIA ALVEI POUR UNE SÉRIE D'ANTIBIOGRAMMES</t>
  </si>
  <si>
    <t>ANTIBIOGRAMME</t>
  </si>
  <si>
    <t>RA</t>
  </si>
  <si>
    <t>AMX</t>
  </si>
  <si>
    <t>TOMASI</t>
  </si>
  <si>
    <t>KAÏ-SIKU</t>
  </si>
  <si>
    <t>LOURDESSAMY</t>
  </si>
  <si>
    <t>NAGUL</t>
  </si>
  <si>
    <t>RADJA</t>
  </si>
  <si>
    <t>DIALLO</t>
  </si>
  <si>
    <t>KAMENI</t>
  </si>
  <si>
    <t>DOSSO</t>
  </si>
  <si>
    <t>MAVOUNGO</t>
  </si>
  <si>
    <t>ESCHERICHIA COLI</t>
  </si>
  <si>
    <t>STAPHYLOCOCCUS AUREUS</t>
  </si>
  <si>
    <t>HUYnh</t>
  </si>
  <si>
    <t>???</t>
  </si>
  <si>
    <t>GAUTEY</t>
  </si>
  <si>
    <t>La gestion de l'antibiogramme se prête à une analyse informatique pour :</t>
  </si>
  <si>
    <t>C'est donc un exemple tout à fait utilisable au niveau des étudiants de BTS (et même des élèves de terminale)</t>
  </si>
  <si>
    <t>soit pour la construction de la feuille, soit pous sa simple utilisation.</t>
  </si>
  <si>
    <t>CIP</t>
  </si>
  <si>
    <t>AN</t>
  </si>
  <si>
    <t>correctiosn d'antibiotiques apportées le 21 novembre 2008</t>
  </si>
  <si>
    <t>Les données seront trouvées par exemple dans le Dictionnaire des techniques (CRDP Aquitaine).</t>
  </si>
  <si>
    <t>Ces données sont :</t>
  </si>
  <si>
    <t>• les diamètres critiques inférieur et supérieur</t>
  </si>
  <si>
    <t>• les concentrations critiques inférieure et supérieure correspondant à ces diamètres</t>
  </si>
  <si>
    <t xml:space="preserve">Malheureusement, pour certains antibiotiques, on ne dispose pas de toutes les données </t>
  </si>
  <si>
    <t>(mélange de deux antibiotiques, pas de catégorie intermédaire…)</t>
  </si>
  <si>
    <t>ATTENTION : la feuille ne gère pas la lecture interprétative de l'antibiogramme</t>
  </si>
  <si>
    <t xml:space="preserve">(c'est-à-dire la modification des catégories cliniques déterminée par analyse de l'ensemble de </t>
  </si>
  <si>
    <t>l'antibiogramme en fonction du taxon identifié)</t>
  </si>
  <si>
    <t>• la formule permettant de déterminer la CMI (qui d'ailleurs peut être remplacée par une régression linéaire…)</t>
  </si>
  <si>
    <r>
      <t xml:space="preserve">• la conclusion de la </t>
    </r>
    <r>
      <rPr>
        <sz val="16"/>
        <color indexed="10"/>
        <rFont val="Arial"/>
        <family val="2"/>
      </rPr>
      <t>catégorie clinique</t>
    </r>
    <r>
      <rPr>
        <sz val="16"/>
        <rFont val="Arial"/>
        <family val="2"/>
      </rPr>
      <t>,</t>
    </r>
  </si>
  <si>
    <r>
      <t xml:space="preserve">• la </t>
    </r>
    <r>
      <rPr>
        <sz val="16"/>
        <color indexed="10"/>
        <rFont val="Arial"/>
        <family val="2"/>
      </rPr>
      <t>détermination de la CMI</t>
    </r>
    <r>
      <rPr>
        <sz val="16"/>
        <rFont val="Arial"/>
        <family val="2"/>
      </rPr>
      <t xml:space="preserve"> en fonction du diamètre</t>
    </r>
  </si>
  <si>
    <t>Les différentes feuilles présentées sont :</t>
  </si>
  <si>
    <t>conclueur expliqué outil de base simple</t>
  </si>
  <si>
    <t>1 test par AB  pour une série d'analyse de la même souche (un groupe de TP par ex)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</si>
</sst>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8" formatCode="0.0"/>
    <numFmt numFmtId="189" formatCode="0.000"/>
  </numFmts>
  <fonts count="22">
    <font>
      <sz val="9"/>
      <name val="Geneva"/>
    </font>
    <font>
      <sz val="9"/>
      <name val="Geneva"/>
      <family val="2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1"/>
      <name val="Arial Narrow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9"/>
      <name val="Arial Narrow"/>
      <family val="2"/>
    </font>
    <font>
      <sz val="8"/>
      <name val="Verdana"/>
      <family val="2"/>
    </font>
    <font>
      <b/>
      <sz val="9"/>
      <name val="Arial Narrow"/>
      <family val="2"/>
    </font>
    <font>
      <sz val="12"/>
      <name val="Arial Narrow"/>
      <family val="2"/>
    </font>
    <font>
      <i/>
      <sz val="12"/>
      <name val="Times New Roman"/>
      <family val="1"/>
    </font>
    <font>
      <sz val="10"/>
      <name val="Arial Narrow"/>
      <family val="2"/>
    </font>
    <font>
      <sz val="14"/>
      <name val="Akzidenz Grotesk BE BoldEx"/>
    </font>
    <font>
      <sz val="8"/>
      <name val="Times New Roman"/>
      <family val="1"/>
    </font>
    <font>
      <sz val="16"/>
      <name val="Arial Black"/>
      <family val="2"/>
    </font>
    <font>
      <b/>
      <sz val="11"/>
      <name val="Arial Narrow"/>
      <family val="2"/>
    </font>
    <font>
      <sz val="16"/>
      <name val="Arial"/>
      <family val="2"/>
    </font>
    <font>
      <sz val="16"/>
      <color indexed="10"/>
      <name val="Arial"/>
      <family val="2"/>
    </font>
    <font>
      <i/>
      <sz val="12"/>
      <color indexed="9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2" fillId="2" borderId="1" xfId="0" applyFont="1" applyFill="1" applyBorder="1"/>
    <xf numFmtId="0" fontId="2" fillId="0" borderId="0" xfId="0" applyFont="1"/>
    <xf numFmtId="0" fontId="2" fillId="3" borderId="1" xfId="0" applyFont="1" applyFill="1" applyBorder="1"/>
    <xf numFmtId="0" fontId="2" fillId="4" borderId="1" xfId="0" applyFont="1" applyFill="1" applyBorder="1"/>
    <xf numFmtId="0" fontId="2" fillId="3" borderId="2" xfId="0" applyFont="1" applyFill="1" applyBorder="1"/>
    <xf numFmtId="0" fontId="2" fillId="2" borderId="2" xfId="0" applyFont="1" applyFill="1" applyBorder="1"/>
    <xf numFmtId="0" fontId="3" fillId="0" borderId="3" xfId="0" applyFont="1" applyFill="1" applyBorder="1"/>
    <xf numFmtId="0" fontId="3" fillId="2" borderId="4" xfId="0" applyFont="1" applyFill="1" applyBorder="1" applyProtection="1">
      <protection locked="0"/>
    </xf>
    <xf numFmtId="0" fontId="3" fillId="0" borderId="5" xfId="0" applyFont="1" applyFill="1" applyBorder="1"/>
    <xf numFmtId="188" fontId="4" fillId="4" borderId="2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6" fillId="0" borderId="0" xfId="0" applyFont="1"/>
    <xf numFmtId="0" fontId="7" fillId="0" borderId="0" xfId="0" applyFont="1"/>
    <xf numFmtId="188" fontId="7" fillId="4" borderId="2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7" fillId="0" borderId="7" xfId="0" applyFont="1" applyBorder="1"/>
    <xf numFmtId="0" fontId="7" fillId="0" borderId="4" xfId="0" applyFont="1" applyBorder="1"/>
    <xf numFmtId="188" fontId="7" fillId="4" borderId="8" xfId="0" applyNumberFormat="1" applyFont="1" applyFill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11" xfId="0" applyFont="1" applyBorder="1"/>
    <xf numFmtId="0" fontId="7" fillId="0" borderId="12" xfId="0" applyFont="1" applyBorder="1"/>
    <xf numFmtId="0" fontId="6" fillId="0" borderId="13" xfId="0" applyFont="1" applyFill="1" applyBorder="1"/>
    <xf numFmtId="0" fontId="6" fillId="0" borderId="14" xfId="0" applyFont="1" applyBorder="1" applyAlignment="1">
      <alignment vertical="center"/>
    </xf>
    <xf numFmtId="0" fontId="8" fillId="5" borderId="15" xfId="0" applyFont="1" applyFill="1" applyBorder="1" applyAlignment="1">
      <alignment horizontal="center"/>
    </xf>
    <xf numFmtId="0" fontId="8" fillId="5" borderId="16" xfId="0" applyFont="1" applyFill="1" applyBorder="1" applyAlignment="1">
      <alignment horizontal="center"/>
    </xf>
    <xf numFmtId="0" fontId="2" fillId="0" borderId="17" xfId="0" applyFont="1" applyBorder="1"/>
    <xf numFmtId="9" fontId="2" fillId="0" borderId="15" xfId="1" applyFont="1" applyBorder="1"/>
    <xf numFmtId="0" fontId="9" fillId="0" borderId="1" xfId="0" applyFont="1" applyBorder="1" applyAlignment="1">
      <alignment vertical="center"/>
    </xf>
    <xf numFmtId="0" fontId="9" fillId="0" borderId="0" xfId="0" applyFont="1"/>
    <xf numFmtId="0" fontId="7" fillId="0" borderId="18" xfId="0" applyFont="1" applyBorder="1"/>
    <xf numFmtId="0" fontId="7" fillId="0" borderId="1" xfId="0" applyFont="1" applyBorder="1"/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6" borderId="20" xfId="0" applyFont="1" applyFill="1" applyBorder="1"/>
    <xf numFmtId="0" fontId="6" fillId="6" borderId="20" xfId="0" applyFont="1" applyFill="1" applyBorder="1"/>
    <xf numFmtId="0" fontId="6" fillId="6" borderId="21" xfId="0" applyFont="1" applyFill="1" applyBorder="1"/>
    <xf numFmtId="188" fontId="4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>
      <alignment vertical="center"/>
    </xf>
    <xf numFmtId="0" fontId="6" fillId="7" borderId="1" xfId="0" applyFont="1" applyFill="1" applyBorder="1"/>
    <xf numFmtId="0" fontId="7" fillId="0" borderId="0" xfId="0" applyFont="1" applyAlignment="1">
      <alignment vertical="center"/>
    </xf>
    <xf numFmtId="0" fontId="7" fillId="0" borderId="22" xfId="0" applyFont="1" applyBorder="1" applyAlignment="1">
      <alignment vertical="center"/>
    </xf>
    <xf numFmtId="0" fontId="8" fillId="5" borderId="23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88" fontId="9" fillId="7" borderId="25" xfId="0" applyNumberFormat="1" applyFont="1" applyFill="1" applyBorder="1" applyAlignment="1">
      <alignment horizontal="center" vertical="center"/>
    </xf>
    <xf numFmtId="188" fontId="9" fillId="7" borderId="1" xfId="0" applyNumberFormat="1" applyFont="1" applyFill="1" applyBorder="1" applyAlignment="1">
      <alignment horizontal="center" vertical="center"/>
    </xf>
    <xf numFmtId="188" fontId="9" fillId="7" borderId="1" xfId="0" applyNumberFormat="1" applyFont="1" applyFill="1" applyBorder="1" applyAlignment="1">
      <alignment horizontal="center"/>
    </xf>
    <xf numFmtId="0" fontId="13" fillId="3" borderId="1" xfId="0" applyFont="1" applyFill="1" applyBorder="1"/>
    <xf numFmtId="0" fontId="13" fillId="4" borderId="1" xfId="0" applyFont="1" applyFill="1" applyBorder="1"/>
    <xf numFmtId="0" fontId="13" fillId="2" borderId="1" xfId="0" applyFont="1" applyFill="1" applyBorder="1"/>
    <xf numFmtId="0" fontId="13" fillId="3" borderId="2" xfId="0" applyFont="1" applyFill="1" applyBorder="1"/>
    <xf numFmtId="0" fontId="13" fillId="2" borderId="2" xfId="0" applyFont="1" applyFill="1" applyBorder="1"/>
    <xf numFmtId="0" fontId="15" fillId="2" borderId="4" xfId="0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0" borderId="0" xfId="0" applyFont="1" applyProtection="1"/>
    <xf numFmtId="0" fontId="4" fillId="3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vertical="center"/>
    </xf>
    <xf numFmtId="0" fontId="13" fillId="4" borderId="1" xfId="0" applyFont="1" applyFill="1" applyBorder="1" applyAlignment="1" applyProtection="1">
      <alignment vertical="center"/>
    </xf>
    <xf numFmtId="0" fontId="13" fillId="2" borderId="1" xfId="0" applyFont="1" applyFill="1" applyBorder="1" applyAlignment="1" applyProtection="1">
      <alignment vertical="center"/>
    </xf>
    <xf numFmtId="0" fontId="13" fillId="3" borderId="2" xfId="0" applyFont="1" applyFill="1" applyBorder="1" applyAlignment="1" applyProtection="1">
      <alignment vertical="center"/>
    </xf>
    <xf numFmtId="0" fontId="13" fillId="2" borderId="2" xfId="0" applyFont="1" applyFill="1" applyBorder="1" applyAlignment="1" applyProtection="1">
      <alignment vertical="center"/>
    </xf>
    <xf numFmtId="0" fontId="2" fillId="0" borderId="5" xfId="0" applyFont="1" applyFill="1" applyBorder="1" applyAlignment="1" applyProtection="1">
      <alignment horizontal="center" vertical="center"/>
    </xf>
    <xf numFmtId="188" fontId="4" fillId="4" borderId="2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3" fillId="2" borderId="4" xfId="0" quotePrefix="1" applyFont="1" applyFill="1" applyBorder="1" applyAlignment="1" applyProtection="1">
      <alignment horizontal="center" vertical="center"/>
      <protection locked="0"/>
    </xf>
    <xf numFmtId="0" fontId="7" fillId="0" borderId="26" xfId="0" applyFont="1" applyBorder="1"/>
    <xf numFmtId="0" fontId="9" fillId="0" borderId="0" xfId="0" applyFont="1" applyAlignment="1">
      <alignment horizontal="center" vertical="center"/>
    </xf>
    <xf numFmtId="0" fontId="2" fillId="5" borderId="0" xfId="0" applyFont="1" applyFill="1"/>
    <xf numFmtId="0" fontId="0" fillId="5" borderId="0" xfId="0" applyFill="1"/>
    <xf numFmtId="0" fontId="17" fillId="5" borderId="0" xfId="0" applyFont="1" applyFill="1"/>
    <xf numFmtId="189" fontId="7" fillId="4" borderId="8" xfId="0" applyNumberFormat="1" applyFont="1" applyFill="1" applyBorder="1" applyAlignment="1">
      <alignment horizontal="center"/>
    </xf>
    <xf numFmtId="0" fontId="11" fillId="6" borderId="20" xfId="0" applyFont="1" applyFill="1" applyBorder="1"/>
    <xf numFmtId="0" fontId="18" fillId="7" borderId="1" xfId="0" applyFont="1" applyFill="1" applyBorder="1" applyAlignment="1">
      <alignment vertical="center"/>
    </xf>
    <xf numFmtId="188" fontId="11" fillId="7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18" fillId="6" borderId="20" xfId="0" applyFont="1" applyFill="1" applyBorder="1"/>
    <xf numFmtId="0" fontId="18" fillId="7" borderId="1" xfId="0" applyFont="1" applyFill="1" applyBorder="1"/>
    <xf numFmtId="188" fontId="11" fillId="7" borderId="1" xfId="0" applyNumberFormat="1" applyFont="1" applyFill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19" fillId="7" borderId="0" xfId="0" applyFont="1" applyFill="1"/>
    <xf numFmtId="0" fontId="0" fillId="7" borderId="0" xfId="0" applyFill="1"/>
    <xf numFmtId="20" fontId="19" fillId="7" borderId="0" xfId="0" applyNumberFormat="1" applyFont="1" applyFill="1"/>
    <xf numFmtId="0" fontId="4" fillId="9" borderId="1" xfId="0" applyFont="1" applyFill="1" applyBorder="1" applyAlignment="1">
      <alignment horizontal="center" vertical="center"/>
    </xf>
    <xf numFmtId="0" fontId="21" fillId="10" borderId="1" xfId="0" applyFont="1" applyFill="1" applyBorder="1"/>
  </cellXfs>
  <cellStyles count="2">
    <cellStyle name="Normal" xfId="0" builtinId="0"/>
    <cellStyle name="Pourcentage" xfId="1" builtinId="5"/>
  </cellStyles>
  <dxfs count="21"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4"/>
        </patternFill>
      </fill>
    </dxf>
    <dxf>
      <fill>
        <patternFill>
          <bgColor indexed="11"/>
        </patternFill>
      </fill>
    </dxf>
    <dxf>
      <fill>
        <patternFill>
          <bgColor indexed="45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  <dxf>
      <fill>
        <patternFill>
          <bgColor indexed="45"/>
        </patternFill>
      </fill>
    </dxf>
    <dxf>
      <fill>
        <patternFill>
          <bgColor indexed="10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workbookViewId="0">
      <selection activeCell="B7" sqref="B7"/>
    </sheetView>
  </sheetViews>
  <sheetFormatPr baseColWidth="10" defaultRowHeight="16"/>
  <cols>
    <col min="1" max="1" width="14.83203125" style="2" customWidth="1"/>
    <col min="2" max="29" width="6.33203125" style="2" customWidth="1"/>
    <col min="30" max="16384" width="10.83203125" style="2"/>
  </cols>
  <sheetData>
    <row r="1" spans="1:29" ht="28" customHeight="1">
      <c r="B1" s="57" t="s">
        <v>10</v>
      </c>
      <c r="C1" s="57" t="s">
        <v>11</v>
      </c>
      <c r="D1" s="57" t="s">
        <v>12</v>
      </c>
      <c r="E1" s="57" t="s">
        <v>13</v>
      </c>
      <c r="F1" s="57" t="s">
        <v>14</v>
      </c>
      <c r="G1" s="57" t="s">
        <v>17</v>
      </c>
      <c r="H1" s="57" t="s">
        <v>21</v>
      </c>
      <c r="I1" s="57" t="s">
        <v>31</v>
      </c>
      <c r="J1" s="57" t="s">
        <v>42</v>
      </c>
      <c r="K1" s="57" t="s">
        <v>43</v>
      </c>
      <c r="L1" s="57" t="s">
        <v>44</v>
      </c>
      <c r="M1" s="57" t="s">
        <v>45</v>
      </c>
      <c r="N1" s="57" t="s">
        <v>46</v>
      </c>
      <c r="O1" s="57" t="s">
        <v>47</v>
      </c>
      <c r="P1" s="57" t="s">
        <v>48</v>
      </c>
      <c r="Q1" s="57" t="s">
        <v>49</v>
      </c>
      <c r="R1" s="57" t="s">
        <v>50</v>
      </c>
      <c r="S1" s="57" t="s">
        <v>56</v>
      </c>
      <c r="T1" s="57" t="s">
        <v>57</v>
      </c>
      <c r="U1" s="57" t="s">
        <v>58</v>
      </c>
      <c r="V1" s="57" t="s">
        <v>59</v>
      </c>
      <c r="W1" s="57" t="s">
        <v>60</v>
      </c>
      <c r="X1" s="57" t="s">
        <v>61</v>
      </c>
      <c r="Y1" s="57" t="s">
        <v>69</v>
      </c>
      <c r="Z1" s="57"/>
      <c r="AA1" s="57"/>
      <c r="AB1" s="57"/>
      <c r="AC1" s="57"/>
    </row>
    <row r="2" spans="1:29" ht="16" customHeight="1">
      <c r="A2" s="61" t="s">
        <v>3</v>
      </c>
      <c r="B2" s="62">
        <v>0.25</v>
      </c>
      <c r="C2" s="62">
        <v>32</v>
      </c>
      <c r="D2" s="62">
        <v>1</v>
      </c>
      <c r="E2" s="62">
        <v>2</v>
      </c>
      <c r="F2" s="62" t="s">
        <v>15</v>
      </c>
      <c r="G2" s="62">
        <v>8</v>
      </c>
      <c r="H2" s="62">
        <v>8</v>
      </c>
      <c r="I2" s="62">
        <v>8</v>
      </c>
      <c r="J2" s="62">
        <v>1</v>
      </c>
      <c r="K2" s="62">
        <v>4</v>
      </c>
      <c r="L2" s="62">
        <v>8</v>
      </c>
      <c r="M2" s="62">
        <v>1</v>
      </c>
      <c r="N2" s="62">
        <v>4</v>
      </c>
      <c r="O2" s="62">
        <v>4</v>
      </c>
      <c r="P2" s="62">
        <v>4</v>
      </c>
      <c r="Q2" s="62">
        <v>4</v>
      </c>
      <c r="R2" s="62">
        <v>32</v>
      </c>
      <c r="S2" s="62">
        <v>0.3</v>
      </c>
      <c r="T2" s="62">
        <v>8</v>
      </c>
      <c r="U2" s="62">
        <v>4</v>
      </c>
      <c r="V2" s="62">
        <v>8</v>
      </c>
      <c r="W2" s="62">
        <v>16</v>
      </c>
      <c r="X2" s="62">
        <v>4</v>
      </c>
      <c r="Y2" s="62">
        <v>4</v>
      </c>
      <c r="Z2" s="62"/>
      <c r="AA2" s="62"/>
      <c r="AB2" s="62"/>
      <c r="AC2" s="62"/>
    </row>
    <row r="3" spans="1:29" ht="16" customHeight="1">
      <c r="A3" s="61" t="s">
        <v>4</v>
      </c>
      <c r="B3" s="63">
        <v>29</v>
      </c>
      <c r="C3" s="63">
        <v>17</v>
      </c>
      <c r="D3" s="63">
        <v>24</v>
      </c>
      <c r="E3" s="63">
        <v>22</v>
      </c>
      <c r="F3" s="63">
        <v>24</v>
      </c>
      <c r="G3" s="63">
        <v>15</v>
      </c>
      <c r="H3" s="63">
        <v>18</v>
      </c>
      <c r="I3" s="63">
        <v>17</v>
      </c>
      <c r="J3" s="63">
        <v>22</v>
      </c>
      <c r="K3" s="63">
        <v>19</v>
      </c>
      <c r="L3" s="63">
        <v>18</v>
      </c>
      <c r="M3" s="63">
        <v>22</v>
      </c>
      <c r="N3" s="63">
        <v>17</v>
      </c>
      <c r="O3" s="63">
        <v>16</v>
      </c>
      <c r="P3" s="63">
        <v>19</v>
      </c>
      <c r="Q3" s="63">
        <v>21</v>
      </c>
      <c r="R3" s="63">
        <v>14</v>
      </c>
      <c r="S3" s="63">
        <v>21</v>
      </c>
      <c r="T3" s="63">
        <v>23</v>
      </c>
      <c r="U3" s="63">
        <v>21</v>
      </c>
      <c r="V3" s="63">
        <v>22</v>
      </c>
      <c r="W3" s="63">
        <v>22</v>
      </c>
      <c r="X3" s="63">
        <v>22</v>
      </c>
      <c r="Y3" s="63">
        <v>21</v>
      </c>
      <c r="Z3" s="63"/>
      <c r="AA3" s="63"/>
      <c r="AB3" s="63"/>
      <c r="AC3" s="63"/>
    </row>
    <row r="4" spans="1:29" ht="16" customHeight="1">
      <c r="A4" s="61" t="s">
        <v>5</v>
      </c>
      <c r="B4" s="62">
        <v>16</v>
      </c>
      <c r="C4" s="62">
        <v>128</v>
      </c>
      <c r="D4" s="62">
        <v>4</v>
      </c>
      <c r="E4" s="62">
        <v>16</v>
      </c>
      <c r="F4" s="62" t="s">
        <v>15</v>
      </c>
      <c r="G4" s="62">
        <v>16</v>
      </c>
      <c r="H4" s="62">
        <v>32</v>
      </c>
      <c r="I4" s="62">
        <v>16</v>
      </c>
      <c r="J4" s="62">
        <v>2</v>
      </c>
      <c r="K4" s="62">
        <v>16</v>
      </c>
      <c r="L4" s="62">
        <v>32</v>
      </c>
      <c r="M4" s="62">
        <v>4</v>
      </c>
      <c r="N4" s="62"/>
      <c r="O4" s="62">
        <v>8</v>
      </c>
      <c r="P4" s="62">
        <v>8</v>
      </c>
      <c r="Q4" s="62">
        <v>32</v>
      </c>
      <c r="R4" s="62">
        <v>32</v>
      </c>
      <c r="S4" s="62">
        <v>16</v>
      </c>
      <c r="T4" s="62">
        <v>16</v>
      </c>
      <c r="U4" s="62">
        <v>16</v>
      </c>
      <c r="V4" s="62">
        <v>15</v>
      </c>
      <c r="W4" s="62">
        <v>18</v>
      </c>
      <c r="X4" s="62">
        <v>8</v>
      </c>
      <c r="Y4" s="62">
        <v>32</v>
      </c>
      <c r="Z4" s="62"/>
      <c r="AA4" s="62"/>
      <c r="AB4" s="62"/>
      <c r="AC4" s="62"/>
    </row>
    <row r="5" spans="1:29" ht="16" customHeight="1" thickBot="1">
      <c r="A5" s="64" t="s">
        <v>6</v>
      </c>
      <c r="B5" s="65">
        <v>8</v>
      </c>
      <c r="C5" s="65">
        <v>14</v>
      </c>
      <c r="D5" s="65">
        <v>19</v>
      </c>
      <c r="E5" s="65">
        <v>15</v>
      </c>
      <c r="F5" s="65">
        <v>19</v>
      </c>
      <c r="G5" s="65">
        <v>13</v>
      </c>
      <c r="H5" s="65">
        <v>12</v>
      </c>
      <c r="I5" s="65">
        <v>15</v>
      </c>
      <c r="J5" s="65">
        <v>19</v>
      </c>
      <c r="K5" s="65">
        <v>14</v>
      </c>
      <c r="L5" s="65">
        <v>12</v>
      </c>
      <c r="M5" s="65">
        <v>17</v>
      </c>
      <c r="N5" s="65">
        <v>16</v>
      </c>
      <c r="O5" s="65">
        <v>14</v>
      </c>
      <c r="P5" s="65">
        <v>17</v>
      </c>
      <c r="Q5" s="65">
        <v>15</v>
      </c>
      <c r="R5" s="65">
        <v>14</v>
      </c>
      <c r="S5" s="65">
        <v>8</v>
      </c>
      <c r="T5" s="65">
        <v>19</v>
      </c>
      <c r="U5" s="65">
        <v>8</v>
      </c>
      <c r="V5" s="65">
        <v>32</v>
      </c>
      <c r="W5" s="65">
        <v>64</v>
      </c>
      <c r="X5" s="65">
        <v>17</v>
      </c>
      <c r="Y5" s="65">
        <v>15</v>
      </c>
      <c r="Z5" s="65"/>
      <c r="AA5" s="65"/>
      <c r="AB5" s="65"/>
      <c r="AC5" s="65"/>
    </row>
    <row r="6" spans="1:29" s="41" customFormat="1" ht="25" customHeight="1">
      <c r="A6" s="53" t="s">
        <v>20</v>
      </c>
      <c r="B6" s="42">
        <v>30</v>
      </c>
      <c r="C6" s="42"/>
      <c r="D6" s="42"/>
      <c r="E6" s="42"/>
      <c r="F6" s="42"/>
      <c r="G6" s="42"/>
      <c r="H6" s="42"/>
      <c r="I6" s="42"/>
      <c r="J6" s="42"/>
      <c r="K6" s="42"/>
      <c r="L6" s="42">
        <v>6</v>
      </c>
      <c r="M6" s="42"/>
      <c r="N6" s="42"/>
      <c r="O6" s="42">
        <v>18.8</v>
      </c>
      <c r="P6" s="42"/>
      <c r="Q6" s="42">
        <v>34</v>
      </c>
      <c r="R6" s="42"/>
      <c r="S6" s="42">
        <v>24.5</v>
      </c>
      <c r="T6" s="42">
        <v>23</v>
      </c>
      <c r="U6" s="42">
        <v>17</v>
      </c>
      <c r="V6" s="81">
        <v>28</v>
      </c>
      <c r="W6" s="42">
        <v>32</v>
      </c>
      <c r="X6" s="42" t="s">
        <v>15</v>
      </c>
      <c r="Y6" s="42">
        <v>24</v>
      </c>
      <c r="Z6" s="42" t="s">
        <v>15</v>
      </c>
      <c r="AA6" s="42" t="s">
        <v>15</v>
      </c>
      <c r="AB6" s="42" t="s">
        <v>15</v>
      </c>
      <c r="AC6" s="42" t="s">
        <v>15</v>
      </c>
    </row>
    <row r="7" spans="1:29" s="41" customFormat="1" ht="26" customHeight="1">
      <c r="A7" s="54" t="s">
        <v>8</v>
      </c>
      <c r="B7" s="40">
        <f t="shared" ref="B7:Q7" si="0">IF(AND(AND(AND(ISNUMBER(B6),ISNUMBER(B$2)),B3&lt;&gt;B5),ISNUMBER(B4)),IF(B$5&lt;&gt;B$3,IF(B6&lt;6,"forte",10^(((B6*LOG(B$2/B$4))+((B$3*LOG(B$4))-(B$5*LOG(B$2))))/(B$3-B$5))),"-"),"-")</f>
        <v>0.20508383900190952</v>
      </c>
      <c r="C7" s="40" t="str">
        <f t="shared" si="0"/>
        <v>-</v>
      </c>
      <c r="D7" s="40" t="str">
        <f t="shared" si="0"/>
        <v>-</v>
      </c>
      <c r="E7" s="40" t="str">
        <f t="shared" si="0"/>
        <v>-</v>
      </c>
      <c r="F7" s="40" t="str">
        <f t="shared" si="0"/>
        <v>-</v>
      </c>
      <c r="G7" s="40" t="str">
        <f t="shared" si="0"/>
        <v>-</v>
      </c>
      <c r="H7" s="40" t="str">
        <f t="shared" si="0"/>
        <v>-</v>
      </c>
      <c r="I7" s="40" t="str">
        <f t="shared" si="0"/>
        <v>-</v>
      </c>
      <c r="J7" s="40" t="str">
        <f t="shared" si="0"/>
        <v>-</v>
      </c>
      <c r="K7" s="40" t="str">
        <f t="shared" si="0"/>
        <v>-</v>
      </c>
      <c r="L7" s="40">
        <f t="shared" si="0"/>
        <v>128.0000000000002</v>
      </c>
      <c r="M7" s="40" t="str">
        <f t="shared" si="0"/>
        <v>-</v>
      </c>
      <c r="N7" s="40" t="str">
        <f t="shared" si="0"/>
        <v>-</v>
      </c>
      <c r="O7" s="40">
        <f t="shared" si="0"/>
        <v>1.515716566510396</v>
      </c>
      <c r="P7" s="40" t="str">
        <f t="shared" si="0"/>
        <v>-</v>
      </c>
      <c r="Q7" s="40">
        <f t="shared" si="0"/>
        <v>4.41941738241593E-2</v>
      </c>
      <c r="R7" s="40" t="str">
        <f t="shared" ref="R7:Z7" si="1">IF(AND(ISNUMBER(R6),ISNUMBER(R$2)),IF(R$5&lt;&gt;R$3,IF(R6&lt;6,"forte",10^(((R6*LOG(R$2/R$4))+((R$3*LOG(R$4))-(R$5*LOG(R$2))))/(R$3-R$5))),"-"),"-")</f>
        <v>-</v>
      </c>
      <c r="S7" s="40">
        <f t="shared" si="1"/>
        <v>0.1028395242188072</v>
      </c>
      <c r="T7" s="40">
        <f t="shared" si="1"/>
        <v>8.0000000000000089</v>
      </c>
      <c r="U7" s="40">
        <f t="shared" si="1"/>
        <v>6.1278654293438963</v>
      </c>
      <c r="V7" s="40">
        <f t="shared" si="1"/>
        <v>11.665161349761227</v>
      </c>
      <c r="W7" s="40">
        <f t="shared" si="1"/>
        <v>16.455048044764791</v>
      </c>
      <c r="X7" s="40" t="str">
        <f t="shared" si="1"/>
        <v>-</v>
      </c>
      <c r="Y7" s="40">
        <f t="shared" si="1"/>
        <v>1.4142135623730991</v>
      </c>
      <c r="Z7" s="40" t="str">
        <f t="shared" si="1"/>
        <v>-</v>
      </c>
      <c r="AA7" s="40" t="str">
        <f>IF(AND(ISNUMBER(AA6),ISNUMBER(AA$2)),IF(AA$5&lt;&gt;AA$3,IF(AA6&lt;6,"forte",10^(((AA6*LOG(AA$2/AA$4))+((AA$3*LOG(AA$4))-(AA$5*LOG(AA$2))))/(AA$3-AA$5))),"-"),"-")</f>
        <v>-</v>
      </c>
      <c r="AB7" s="40" t="str">
        <f>IF(AND(ISNUMBER(AB6),ISNUMBER(AB$2)),IF(AB$5&lt;&gt;AB$3,IF(AB6&lt;6,"forte",10^(((AB6*LOG(AB$2/AB$4))+((AB$3*LOG(AB$4))-(AB$5*LOG(AB$2))))/(AB$3-AB$5))),"-"),"-")</f>
        <v>-</v>
      </c>
      <c r="AC7" s="40" t="str">
        <f>IF(AND(ISNUMBER(AC6),ISNUMBER(AC$2)),IF(AC$5&lt;&gt;AC$3,IF(AC6&lt;6,"forte",10^(((AC6*LOG(AC$2/AC$4))+((AC$3*LOG(AC$4))-(AC$5*LOG(AC$2))))/(AC$3-AC$5))),"-"),"-")</f>
        <v>-</v>
      </c>
    </row>
    <row r="8" spans="1:29" s="41" customFormat="1" ht="26" customHeight="1">
      <c r="A8" s="55" t="s">
        <v>19</v>
      </c>
      <c r="B8" s="40">
        <f t="shared" ref="B8:Z8" si="2">IF(ISNUMBER(B7),IF(B7&gt;2,ROUND(B7,0),ROUND(B7,2)),B7)</f>
        <v>0.21</v>
      </c>
      <c r="C8" s="40" t="str">
        <f t="shared" si="2"/>
        <v>-</v>
      </c>
      <c r="D8" s="40" t="str">
        <f t="shared" si="2"/>
        <v>-</v>
      </c>
      <c r="E8" s="40" t="str">
        <f t="shared" si="2"/>
        <v>-</v>
      </c>
      <c r="F8" s="40" t="str">
        <f t="shared" si="2"/>
        <v>-</v>
      </c>
      <c r="G8" s="40" t="str">
        <f t="shared" si="2"/>
        <v>-</v>
      </c>
      <c r="H8" s="40" t="str">
        <f t="shared" si="2"/>
        <v>-</v>
      </c>
      <c r="I8" s="40" t="str">
        <f t="shared" si="2"/>
        <v>-</v>
      </c>
      <c r="J8" s="40" t="str">
        <f t="shared" si="2"/>
        <v>-</v>
      </c>
      <c r="K8" s="40" t="str">
        <f t="shared" si="2"/>
        <v>-</v>
      </c>
      <c r="L8" s="40">
        <f t="shared" si="2"/>
        <v>128</v>
      </c>
      <c r="M8" s="40" t="str">
        <f t="shared" si="2"/>
        <v>-</v>
      </c>
      <c r="N8" s="40" t="str">
        <f t="shared" si="2"/>
        <v>-</v>
      </c>
      <c r="O8" s="40">
        <f t="shared" si="2"/>
        <v>1.52</v>
      </c>
      <c r="P8" s="40" t="str">
        <f t="shared" si="2"/>
        <v>-</v>
      </c>
      <c r="Q8" s="40">
        <f t="shared" si="2"/>
        <v>0.04</v>
      </c>
      <c r="R8" s="40" t="str">
        <f t="shared" si="2"/>
        <v>-</v>
      </c>
      <c r="S8" s="40">
        <f t="shared" si="2"/>
        <v>0.1</v>
      </c>
      <c r="T8" s="40">
        <f t="shared" si="2"/>
        <v>8</v>
      </c>
      <c r="U8" s="40">
        <f t="shared" si="2"/>
        <v>6</v>
      </c>
      <c r="V8" s="40">
        <f t="shared" si="2"/>
        <v>12</v>
      </c>
      <c r="W8" s="40">
        <f t="shared" si="2"/>
        <v>16</v>
      </c>
      <c r="X8" s="40" t="str">
        <f t="shared" si="2"/>
        <v>-</v>
      </c>
      <c r="Y8" s="40">
        <f t="shared" si="2"/>
        <v>1.41</v>
      </c>
      <c r="Z8" s="40" t="str">
        <f t="shared" si="2"/>
        <v>-</v>
      </c>
      <c r="AA8" s="40" t="str">
        <f>IF(ISNUMBER(AA7),IF(AA7&gt;2,ROUND(AA7,0),ROUND(AA7,2)),AA7)</f>
        <v>-</v>
      </c>
      <c r="AB8" s="40" t="str">
        <f>IF(ISNUMBER(AB7),IF(AB7&gt;2,ROUND(AB7,0),ROUND(AB7,2)),AB7)</f>
        <v>-</v>
      </c>
      <c r="AC8" s="40" t="str">
        <f>IF(ISNUMBER(AC7),IF(AC7&gt;2,ROUND(AC7,0),ROUND(AC7,2)),AC7)</f>
        <v>-</v>
      </c>
    </row>
    <row r="9" spans="1:29" s="31" customFormat="1" ht="23" customHeight="1">
      <c r="A9" s="56" t="s">
        <v>9</v>
      </c>
      <c r="B9" s="16" t="str">
        <f t="shared" ref="B9:Z9" si="3">IF(ISNUMBER(B6),IF(B6&gt;B3,"Sensible",IF(B6&lt;=B5,"Résistant","Intermédi.")),"-")</f>
        <v>Sensible</v>
      </c>
      <c r="C9" s="16" t="str">
        <f t="shared" si="3"/>
        <v>-</v>
      </c>
      <c r="D9" s="16" t="str">
        <f t="shared" si="3"/>
        <v>-</v>
      </c>
      <c r="E9" s="16" t="str">
        <f t="shared" si="3"/>
        <v>-</v>
      </c>
      <c r="F9" s="16" t="str">
        <f t="shared" si="3"/>
        <v>-</v>
      </c>
      <c r="G9" s="16" t="str">
        <f t="shared" si="3"/>
        <v>-</v>
      </c>
      <c r="H9" s="16" t="str">
        <f t="shared" si="3"/>
        <v>-</v>
      </c>
      <c r="I9" s="16" t="str">
        <f t="shared" si="3"/>
        <v>-</v>
      </c>
      <c r="J9" s="16" t="str">
        <f t="shared" si="3"/>
        <v>-</v>
      </c>
      <c r="K9" s="16" t="str">
        <f t="shared" si="3"/>
        <v>-</v>
      </c>
      <c r="L9" s="16" t="str">
        <f t="shared" si="3"/>
        <v>Résistant</v>
      </c>
      <c r="M9" s="16" t="str">
        <f t="shared" si="3"/>
        <v>-</v>
      </c>
      <c r="N9" s="16" t="str">
        <f t="shared" si="3"/>
        <v>-</v>
      </c>
      <c r="O9" s="16" t="str">
        <f t="shared" si="3"/>
        <v>Sensible</v>
      </c>
      <c r="P9" s="16" t="str">
        <f t="shared" si="3"/>
        <v>-</v>
      </c>
      <c r="Q9" s="16" t="str">
        <f t="shared" si="3"/>
        <v>Sensible</v>
      </c>
      <c r="R9" s="16" t="str">
        <f t="shared" si="3"/>
        <v>-</v>
      </c>
      <c r="S9" s="16" t="str">
        <f t="shared" si="3"/>
        <v>Sensible</v>
      </c>
      <c r="T9" s="16" t="str">
        <f t="shared" si="3"/>
        <v>Intermédi.</v>
      </c>
      <c r="U9" s="16" t="str">
        <f t="shared" si="3"/>
        <v>Intermédi.</v>
      </c>
      <c r="V9" s="16" t="str">
        <f t="shared" si="3"/>
        <v>Sensible</v>
      </c>
      <c r="W9" s="16" t="str">
        <f t="shared" si="3"/>
        <v>Sensible</v>
      </c>
      <c r="X9" s="16" t="str">
        <f t="shared" si="3"/>
        <v>-</v>
      </c>
      <c r="Y9" s="16" t="str">
        <f t="shared" si="3"/>
        <v>Sensible</v>
      </c>
      <c r="Z9" s="16" t="str">
        <f t="shared" si="3"/>
        <v>-</v>
      </c>
      <c r="AA9" s="16" t="str">
        <f>IF(ISNUMBER(AA6),IF(AA6&gt;AA3,"Sensible",IF(AA6&lt;=AA5,"Résistant","Intermédi.")),"-")</f>
        <v>-</v>
      </c>
      <c r="AB9" s="16" t="str">
        <f>IF(ISNUMBER(AB6),IF(AB6&gt;AB3,"Sensible",IF(AB6&lt;=AB5,"Résistant","Intermédi.")),"-")</f>
        <v>-</v>
      </c>
      <c r="AC9" s="16" t="str">
        <f>IF(ISNUMBER(AC6),IF(AC6&gt;AC3,"Sensible",IF(AC6&lt;=AC5,"Résistant","Intermédi.")),"-")</f>
        <v>-</v>
      </c>
    </row>
    <row r="10" spans="1:29" s="31" customFormat="1" ht="9" customHeight="1">
      <c r="A10" s="34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</row>
    <row r="20" spans="15:21">
      <c r="P20" s="2" t="s">
        <v>73</v>
      </c>
    </row>
    <row r="21" spans="15:21">
      <c r="O21" s="2">
        <v>8</v>
      </c>
      <c r="P21" s="2">
        <f>LOG(O21)</f>
        <v>0.90308998699194354</v>
      </c>
      <c r="Q21" s="2">
        <v>15</v>
      </c>
      <c r="R21" s="2">
        <f>SLOPE(P21:P22,Q21:Q22)</f>
        <v>-0.15051499783199063</v>
      </c>
      <c r="T21" s="2">
        <v>22</v>
      </c>
      <c r="U21" s="2">
        <f>10^(R$21*T21+R$22)</f>
        <v>0.70710678118654746</v>
      </c>
    </row>
    <row r="22" spans="15:21">
      <c r="O22" s="2">
        <v>16</v>
      </c>
      <c r="P22" s="2">
        <f>LOG(O22)</f>
        <v>1.2041199826559248</v>
      </c>
      <c r="Q22" s="2">
        <v>13</v>
      </c>
      <c r="R22" s="2">
        <f>INTERCEPT(P21:P22,Q21:Q22)</f>
        <v>3.1608149544718032</v>
      </c>
      <c r="T22" s="2">
        <v>14</v>
      </c>
      <c r="U22" s="2">
        <f>10^(R$21*T22+R$22)</f>
        <v>11.313708498984768</v>
      </c>
    </row>
    <row r="25" spans="15:21">
      <c r="P25" s="2" t="s">
        <v>74</v>
      </c>
    </row>
    <row r="26" spans="15:21">
      <c r="O26" s="2">
        <v>15</v>
      </c>
      <c r="P26" s="2">
        <f>LOG(O26)</f>
        <v>1.1760912590556813</v>
      </c>
      <c r="Q26" s="2">
        <v>8</v>
      </c>
      <c r="R26" s="2">
        <f>SLOPE(P26:P27,Q26:Q27)</f>
        <v>-7.7684883436055785E-3</v>
      </c>
      <c r="T26" s="2">
        <v>22</v>
      </c>
      <c r="U26" s="2">
        <f>(LOG(T26)-R27)/R26</f>
        <v>-13.411040914212844</v>
      </c>
    </row>
    <row r="27" spans="15:21">
      <c r="O27" s="2">
        <v>13</v>
      </c>
      <c r="P27" s="2">
        <f>LOG(O27)</f>
        <v>1.1139433523068367</v>
      </c>
      <c r="Q27" s="2">
        <v>16</v>
      </c>
      <c r="R27" s="2">
        <f>INTERCEPT(P26:P27,Q26:Q27)</f>
        <v>1.2382391658045262</v>
      </c>
      <c r="T27" s="2">
        <v>14</v>
      </c>
    </row>
  </sheetData>
  <phoneticPr fontId="16"/>
  <conditionalFormatting sqref="B9:AC9">
    <cfRule type="cellIs" dxfId="20" priority="1" stopIfTrue="1" operator="equal">
      <formula>"Sensible"</formula>
    </cfRule>
    <cfRule type="cellIs" dxfId="19" priority="2" stopIfTrue="1" operator="equal">
      <formula>"Résistant"</formula>
    </cfRule>
    <cfRule type="cellIs" dxfId="18" priority="3" stopIfTrue="1" operator="equal">
      <formula>"Intermédi."</formula>
    </cfRule>
  </conditionalFormatting>
  <printOptions horizontalCentered="1"/>
  <pageMargins left="0.55118110236220474" right="0.55118110236220474" top="0.39370078740157483" bottom="0.39370078740157483" header="0.51181102362204722" footer="0.51181102362204722"/>
  <pageSetup paperSize="0" scale="80"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zoomScale="75" zoomScaleNormal="100" workbookViewId="0">
      <selection activeCell="A32" sqref="A32"/>
    </sheetView>
  </sheetViews>
  <sheetFormatPr baseColWidth="10" defaultRowHeight="13"/>
  <sheetData>
    <row r="1" spans="1:13" ht="26">
      <c r="A1" s="86" t="s">
        <v>80</v>
      </c>
      <c r="B1" s="85"/>
      <c r="C1" s="85"/>
      <c r="D1" s="85"/>
      <c r="E1" s="85"/>
      <c r="F1" s="85"/>
      <c r="G1" s="85"/>
      <c r="H1" s="85"/>
      <c r="I1" s="85"/>
      <c r="J1" s="85"/>
    </row>
    <row r="2" spans="1:13" ht="20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3" ht="20">
      <c r="A3" s="97" t="s">
        <v>97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8"/>
      <c r="M3" s="98"/>
    </row>
    <row r="4" spans="1:13" ht="20">
      <c r="A4" s="97" t="s">
        <v>113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8"/>
      <c r="M4" s="98"/>
    </row>
    <row r="5" spans="1:13" ht="20">
      <c r="A5" s="99" t="s">
        <v>114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8"/>
      <c r="M5" s="98"/>
    </row>
    <row r="6" spans="1:13" ht="20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8"/>
      <c r="M6" s="98"/>
    </row>
    <row r="7" spans="1:13" ht="20">
      <c r="A7" s="97" t="s">
        <v>98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8"/>
      <c r="M7" s="98"/>
    </row>
    <row r="8" spans="1:13" ht="20">
      <c r="A8" s="97" t="s">
        <v>99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8"/>
      <c r="M8" s="98"/>
    </row>
    <row r="9" spans="1:13" ht="20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8"/>
      <c r="M9" s="98"/>
    </row>
    <row r="10" spans="1:13" ht="20">
      <c r="A10" s="97" t="s">
        <v>103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8"/>
      <c r="M10" s="98"/>
    </row>
    <row r="11" spans="1:13" ht="20">
      <c r="A11" s="97" t="s">
        <v>104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8"/>
      <c r="M11" s="98"/>
    </row>
    <row r="12" spans="1:13" ht="20">
      <c r="A12" s="97" t="s">
        <v>105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8"/>
      <c r="M12" s="98"/>
    </row>
    <row r="13" spans="1:13" ht="20">
      <c r="A13" s="97" t="s">
        <v>106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8"/>
      <c r="M13" s="98"/>
    </row>
    <row r="14" spans="1:13" ht="20">
      <c r="A14" s="97" t="s">
        <v>112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8"/>
      <c r="M14" s="98"/>
    </row>
    <row r="15" spans="1:13" ht="20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8"/>
      <c r="M15" s="98"/>
    </row>
    <row r="16" spans="1:13" ht="20">
      <c r="A16" s="97" t="s">
        <v>107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8"/>
      <c r="M16" s="98"/>
    </row>
    <row r="17" spans="1:13" ht="20">
      <c r="A17" s="97" t="s">
        <v>108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8"/>
      <c r="M17" s="98"/>
    </row>
    <row r="18" spans="1:13" ht="20">
      <c r="A18" s="97"/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8"/>
      <c r="M18" s="98"/>
    </row>
    <row r="19" spans="1:13" ht="20">
      <c r="A19" s="97" t="s">
        <v>109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8"/>
      <c r="M19" s="98"/>
    </row>
    <row r="20" spans="1:13" ht="20">
      <c r="A20" s="97" t="s">
        <v>110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8"/>
      <c r="M20" s="98"/>
    </row>
    <row r="21" spans="1:13" ht="20">
      <c r="A21" s="97" t="s">
        <v>111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8"/>
      <c r="M21" s="98"/>
    </row>
    <row r="22" spans="1:13" ht="20">
      <c r="A22" s="97"/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8"/>
      <c r="M22" s="98"/>
    </row>
    <row r="23" spans="1:13" ht="20">
      <c r="A23" s="97" t="s">
        <v>115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8"/>
      <c r="M23" s="98"/>
    </row>
    <row r="24" spans="1:13" ht="20">
      <c r="A24" s="97"/>
      <c r="B24" s="97" t="s">
        <v>116</v>
      </c>
      <c r="C24" s="97"/>
      <c r="D24" s="97"/>
      <c r="E24" s="97"/>
      <c r="F24" s="97"/>
      <c r="G24" s="97"/>
      <c r="H24" s="97"/>
      <c r="I24" s="97"/>
      <c r="J24" s="97"/>
      <c r="K24" s="97"/>
      <c r="L24" s="98"/>
      <c r="M24" s="98"/>
    </row>
    <row r="25" spans="1:13" ht="20">
      <c r="A25" s="97"/>
      <c r="B25" s="97" t="s">
        <v>117</v>
      </c>
      <c r="C25" s="97"/>
      <c r="D25" s="97"/>
      <c r="E25" s="97"/>
      <c r="F25" s="97"/>
      <c r="G25" s="97"/>
      <c r="H25" s="97"/>
      <c r="I25" s="97"/>
      <c r="J25" s="97"/>
      <c r="K25" s="97"/>
      <c r="L25" s="98"/>
      <c r="M25" s="98"/>
    </row>
    <row r="26" spans="1:13" ht="20">
      <c r="A26" s="97"/>
      <c r="B26" s="97" t="s">
        <v>0</v>
      </c>
      <c r="C26" s="97"/>
      <c r="D26" s="97"/>
      <c r="E26" s="97"/>
      <c r="F26" s="97"/>
      <c r="G26" s="97"/>
      <c r="H26" s="97"/>
      <c r="I26" s="97"/>
      <c r="J26" s="97"/>
      <c r="K26" s="97"/>
      <c r="L26" s="98"/>
      <c r="M26" s="98"/>
    </row>
    <row r="27" spans="1:13" ht="20">
      <c r="A27" s="97"/>
      <c r="B27" s="97" t="s">
        <v>1</v>
      </c>
      <c r="C27" s="97"/>
      <c r="D27" s="97"/>
      <c r="E27" s="97"/>
      <c r="F27" s="97"/>
      <c r="G27" s="97"/>
      <c r="H27" s="97"/>
      <c r="I27" s="97"/>
      <c r="J27" s="97"/>
      <c r="K27" s="97"/>
      <c r="L27" s="98"/>
      <c r="M27" s="98"/>
    </row>
    <row r="28" spans="1:13" ht="20">
      <c r="A28" s="97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8"/>
      <c r="M28" s="98"/>
    </row>
    <row r="29" spans="1:13" ht="20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8"/>
      <c r="M29" s="98"/>
    </row>
    <row r="30" spans="1:13" ht="20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</row>
    <row r="31" spans="1:13" ht="20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</row>
    <row r="32" spans="1:13" ht="20">
      <c r="A32" s="96" t="s">
        <v>102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20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</row>
    <row r="34" spans="1:11" ht="20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</row>
    <row r="35" spans="1:11" ht="20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</row>
    <row r="36" spans="1:11" ht="20">
      <c r="A36" s="96"/>
      <c r="B36" s="96"/>
      <c r="C36" s="96"/>
      <c r="D36" s="96"/>
      <c r="E36" s="96"/>
      <c r="F36" s="96"/>
      <c r="G36" s="96"/>
      <c r="H36" s="96"/>
      <c r="I36" s="96"/>
      <c r="J36" s="96"/>
      <c r="K36" s="96"/>
    </row>
    <row r="37" spans="1:11" ht="20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</row>
    <row r="38" spans="1:11" ht="20">
      <c r="A38" s="96"/>
      <c r="B38" s="96"/>
      <c r="C38" s="96"/>
      <c r="D38" s="96"/>
      <c r="E38" s="96"/>
      <c r="F38" s="96"/>
      <c r="G38" s="96"/>
      <c r="H38" s="96"/>
      <c r="I38" s="96"/>
      <c r="J38" s="96"/>
      <c r="K38" s="96"/>
    </row>
    <row r="39" spans="1:11" ht="20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</row>
    <row r="40" spans="1:11" ht="20">
      <c r="A40" s="96"/>
      <c r="B40" s="96"/>
      <c r="C40" s="96"/>
      <c r="D40" s="96"/>
      <c r="E40" s="96"/>
      <c r="F40" s="96"/>
      <c r="G40" s="96"/>
      <c r="H40" s="96"/>
      <c r="I40" s="96"/>
      <c r="J40" s="96"/>
      <c r="K40" s="96"/>
    </row>
    <row r="41" spans="1:11" ht="20">
      <c r="A41" s="96"/>
      <c r="B41" s="96"/>
      <c r="C41" s="96"/>
      <c r="D41" s="96"/>
      <c r="E41" s="96"/>
      <c r="F41" s="96"/>
      <c r="G41" s="96"/>
      <c r="H41" s="96"/>
      <c r="I41" s="96"/>
      <c r="J41" s="96"/>
      <c r="K41" s="96"/>
    </row>
    <row r="42" spans="1:11" ht="20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6"/>
    </row>
    <row r="43" spans="1:11" ht="20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</row>
  </sheetData>
  <pageMargins left="0.74803149606299213" right="0.74803149606299213" top="0.98425196850393704" bottom="0.98425196850393704" header="0.51181102362204722" footer="0.51181102362204722"/>
  <pageSetup paperSize="0" orientation="landscape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zoomScale="200" zoomScaleNormal="100" workbookViewId="0">
      <selection activeCell="I8" sqref="I8"/>
    </sheetView>
  </sheetViews>
  <sheetFormatPr baseColWidth="10" defaultRowHeight="13"/>
  <cols>
    <col min="1" max="1" width="14.5" style="67" customWidth="1"/>
    <col min="2" max="15" width="8" style="67" customWidth="1"/>
    <col min="16" max="16384" width="10.83203125" style="67"/>
  </cols>
  <sheetData>
    <row r="1" spans="1:9" ht="84" customHeight="1"/>
    <row r="2" spans="1:9" ht="18">
      <c r="A2" s="68"/>
      <c r="B2" s="69" t="s">
        <v>10</v>
      </c>
      <c r="C2" s="69" t="s">
        <v>11</v>
      </c>
      <c r="D2" s="69" t="s">
        <v>14</v>
      </c>
      <c r="E2" s="69" t="s">
        <v>46</v>
      </c>
      <c r="F2" s="69" t="s">
        <v>47</v>
      </c>
      <c r="G2" s="69" t="s">
        <v>48</v>
      </c>
      <c r="H2" s="69" t="s">
        <v>49</v>
      </c>
      <c r="I2" s="69" t="s">
        <v>50</v>
      </c>
    </row>
    <row r="3" spans="1:9" ht="30" customHeight="1">
      <c r="A3" s="70" t="s">
        <v>53</v>
      </c>
      <c r="B3" s="71">
        <v>0.25</v>
      </c>
      <c r="C3" s="71">
        <v>32</v>
      </c>
      <c r="D3" s="71" t="s">
        <v>15</v>
      </c>
      <c r="E3" s="71">
        <v>4</v>
      </c>
      <c r="F3" s="71">
        <v>4</v>
      </c>
      <c r="G3" s="71">
        <v>4</v>
      </c>
      <c r="H3" s="71">
        <v>4</v>
      </c>
      <c r="I3" s="71">
        <v>32</v>
      </c>
    </row>
    <row r="4" spans="1:9" ht="30" customHeight="1">
      <c r="A4" s="70" t="s">
        <v>52</v>
      </c>
      <c r="B4" s="72">
        <v>29</v>
      </c>
      <c r="C4" s="72">
        <v>17</v>
      </c>
      <c r="D4" s="72">
        <v>24</v>
      </c>
      <c r="E4" s="72">
        <v>17</v>
      </c>
      <c r="F4" s="72">
        <v>16</v>
      </c>
      <c r="G4" s="72">
        <v>19</v>
      </c>
      <c r="H4" s="72">
        <v>21</v>
      </c>
      <c r="I4" s="72">
        <v>14</v>
      </c>
    </row>
    <row r="5" spans="1:9" ht="30" customHeight="1">
      <c r="A5" s="70" t="s">
        <v>51</v>
      </c>
      <c r="B5" s="71">
        <v>16</v>
      </c>
      <c r="C5" s="71">
        <v>128</v>
      </c>
      <c r="D5" s="71" t="s">
        <v>15</v>
      </c>
      <c r="E5" s="71"/>
      <c r="F5" s="71">
        <v>8</v>
      </c>
      <c r="G5" s="71">
        <v>8</v>
      </c>
      <c r="H5" s="71">
        <v>32</v>
      </c>
      <c r="I5" s="71">
        <v>32</v>
      </c>
    </row>
    <row r="6" spans="1:9" ht="30" customHeight="1" thickBot="1">
      <c r="A6" s="73" t="s">
        <v>54</v>
      </c>
      <c r="B6" s="74">
        <v>8</v>
      </c>
      <c r="C6" s="74">
        <v>14</v>
      </c>
      <c r="D6" s="74">
        <v>19</v>
      </c>
      <c r="E6" s="74">
        <v>16</v>
      </c>
      <c r="F6" s="74">
        <v>14</v>
      </c>
      <c r="G6" s="74">
        <v>17</v>
      </c>
      <c r="H6" s="74">
        <v>15</v>
      </c>
      <c r="I6" s="74">
        <v>14</v>
      </c>
    </row>
    <row r="7" spans="1:9" ht="30" customHeight="1">
      <c r="A7" s="80" t="s">
        <v>20</v>
      </c>
      <c r="B7" s="66">
        <v>8</v>
      </c>
      <c r="C7" s="66" t="s">
        <v>55</v>
      </c>
      <c r="D7" s="66">
        <v>10</v>
      </c>
      <c r="E7" s="66">
        <v>12</v>
      </c>
      <c r="F7" s="66">
        <v>27</v>
      </c>
      <c r="G7" s="66">
        <v>20</v>
      </c>
      <c r="H7" s="66">
        <v>40</v>
      </c>
      <c r="I7" s="66">
        <v>20</v>
      </c>
    </row>
    <row r="8" spans="1:9" ht="30" customHeight="1">
      <c r="A8" s="75" t="s">
        <v>8</v>
      </c>
      <c r="B8" s="76">
        <f>IF(AND(AND(AND(ISNUMBER(B7),ISNUMBER(B$3)),B4&lt;&gt;B6),ISNUMBER(B5)),IF(B$6&lt;&gt;B$4,IF(B7&lt;6,"forte",10^(((B7*LOG(B$3/B$5))+((B$4*LOG(B$5))-(B$6*LOG(B$3))))/(B$4-B$6))),"-"),"-")</f>
        <v>16.000000000000007</v>
      </c>
      <c r="C8" s="76" t="str">
        <f t="shared" ref="C8:H8" si="0">IF(AND(AND(AND(ISNUMBER(C7),ISNUMBER(C$3)),C4&lt;&gt;C6),ISNUMBER(C5)),IF(C$6&lt;&gt;C$4,IF(C7&lt;6,"forte",10^(((C7*LOG(C$3/C$5))+((C$4*LOG(C$5))-(C$6*LOG(C$3))))/(C$4-C$6))),"-"),"-")</f>
        <v>-</v>
      </c>
      <c r="D8" s="76" t="str">
        <f t="shared" si="0"/>
        <v>-</v>
      </c>
      <c r="E8" s="76" t="str">
        <f t="shared" si="0"/>
        <v>-</v>
      </c>
      <c r="F8" s="76">
        <f t="shared" si="0"/>
        <v>8.8388347648318377E-2</v>
      </c>
      <c r="G8" s="76">
        <f t="shared" si="0"/>
        <v>2.8284271247461881</v>
      </c>
      <c r="H8" s="76">
        <f t="shared" si="0"/>
        <v>5.5242717280199133E-3</v>
      </c>
      <c r="I8" s="76" t="str">
        <f>IF(AND(ISNUMBER(I7),ISNUMBER(I$3)),IF(I$6&lt;&gt;I$4,IF(I7&lt;6,"forte",10^(((I7*LOG(I$3/I$5))+((I$4*LOG(I$5))-(I$6*LOG(I$3))))/(I$4-I$6))),"-"),"-")</f>
        <v>-</v>
      </c>
    </row>
    <row r="9" spans="1:9" ht="30" customHeight="1">
      <c r="A9" s="77" t="s">
        <v>19</v>
      </c>
      <c r="B9" s="76">
        <f t="shared" ref="B9:I9" si="1">IF(ISNUMBER(B8),IF(B8&gt;2,ROUND(B8,0),ROUND(B8,2)),B8)</f>
        <v>16</v>
      </c>
      <c r="C9" s="76" t="str">
        <f t="shared" si="1"/>
        <v>-</v>
      </c>
      <c r="D9" s="76" t="str">
        <f t="shared" si="1"/>
        <v>-</v>
      </c>
      <c r="E9" s="76" t="str">
        <f t="shared" si="1"/>
        <v>-</v>
      </c>
      <c r="F9" s="76">
        <f t="shared" si="1"/>
        <v>0.09</v>
      </c>
      <c r="G9" s="76">
        <f t="shared" si="1"/>
        <v>3</v>
      </c>
      <c r="H9" s="76">
        <f t="shared" si="1"/>
        <v>0.01</v>
      </c>
      <c r="I9" s="76" t="str">
        <f t="shared" si="1"/>
        <v>-</v>
      </c>
    </row>
    <row r="10" spans="1:9" ht="30" customHeight="1">
      <c r="A10" s="78" t="s">
        <v>9</v>
      </c>
      <c r="B10" s="79" t="str">
        <f>IF(ISNUMBER(B7),IF(B7&gt;B4,"Sensible",IF(B7&lt;=B6,"Résistant","Intermédi.")),"-")</f>
        <v>Résistant</v>
      </c>
      <c r="C10" s="79" t="str">
        <f t="shared" ref="C10:I10" si="2">IF(ISNUMBER(C7),IF(C7&gt;C4,"Sensible",IF(C7&lt;=C6,"Résistant","Intermédi.")),"-")</f>
        <v>-</v>
      </c>
      <c r="D10" s="79" t="str">
        <f t="shared" si="2"/>
        <v>Résistant</v>
      </c>
      <c r="E10" s="79" t="str">
        <f t="shared" si="2"/>
        <v>Résistant</v>
      </c>
      <c r="F10" s="79" t="str">
        <f t="shared" si="2"/>
        <v>Sensible</v>
      </c>
      <c r="G10" s="79" t="str">
        <f t="shared" si="2"/>
        <v>Sensible</v>
      </c>
      <c r="H10" s="79" t="str">
        <f t="shared" si="2"/>
        <v>Sensible</v>
      </c>
      <c r="I10" s="79" t="str">
        <f t="shared" si="2"/>
        <v>Sensible</v>
      </c>
    </row>
    <row r="15" spans="1:9">
      <c r="F15" s="67" t="s">
        <v>2</v>
      </c>
    </row>
  </sheetData>
  <conditionalFormatting sqref="B10:I10">
    <cfRule type="cellIs" dxfId="17" priority="1" stopIfTrue="1" operator="equal">
      <formula>"Sensible"</formula>
    </cfRule>
    <cfRule type="cellIs" dxfId="16" priority="2" stopIfTrue="1" operator="equal">
      <formula>"Résistant"</formula>
    </cfRule>
    <cfRule type="cellIs" dxfId="15" priority="3" stopIfTrue="1" operator="equal">
      <formula>"Intermédi."</formula>
    </cfRule>
  </conditionalFormatting>
  <pageMargins left="0.74803149606299213" right="0.74803149606299213" top="0.98425196850393704" bottom="0.98425196850393704" header="0.51181102362204722" footer="0.51181102362204722"/>
  <pageSetup paperSize="0" orientation="landscape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topLeftCell="A14" zoomScale="200" workbookViewId="0">
      <selection activeCell="G4" sqref="G4"/>
    </sheetView>
  </sheetViews>
  <sheetFormatPr baseColWidth="10" defaultRowHeight="16"/>
  <cols>
    <col min="1" max="1" width="10.83203125" style="2"/>
    <col min="2" max="2" width="14.83203125" style="2" customWidth="1"/>
    <col min="3" max="30" width="6.33203125" style="2" customWidth="1"/>
    <col min="31" max="16384" width="10.83203125" style="2"/>
  </cols>
  <sheetData>
    <row r="1" spans="1:30">
      <c r="A1" s="84" t="s">
        <v>77</v>
      </c>
      <c r="B1" s="84"/>
      <c r="C1" s="84"/>
      <c r="D1" s="84"/>
      <c r="E1" s="84"/>
      <c r="F1" s="84"/>
      <c r="G1" s="84"/>
      <c r="J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B1" s="84"/>
      <c r="AC1" s="84"/>
      <c r="AD1" s="84"/>
    </row>
    <row r="2" spans="1:30">
      <c r="C2" s="2">
        <v>1</v>
      </c>
      <c r="D2" s="2">
        <v>2</v>
      </c>
      <c r="E2" s="2">
        <v>2.1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2">
        <v>11</v>
      </c>
    </row>
    <row r="3" spans="1:30" ht="28" customHeight="1">
      <c r="C3" s="57" t="s">
        <v>10</v>
      </c>
      <c r="D3" s="57" t="s">
        <v>82</v>
      </c>
      <c r="E3" s="57" t="s">
        <v>56</v>
      </c>
      <c r="F3" s="57" t="s">
        <v>43</v>
      </c>
      <c r="G3" s="57" t="s">
        <v>58</v>
      </c>
      <c r="H3" s="57" t="s">
        <v>60</v>
      </c>
      <c r="I3" s="57" t="s">
        <v>61</v>
      </c>
      <c r="J3" s="57" t="s">
        <v>44</v>
      </c>
      <c r="K3" s="57" t="s">
        <v>59</v>
      </c>
      <c r="L3" s="57" t="s">
        <v>69</v>
      </c>
      <c r="M3" s="57" t="s">
        <v>49</v>
      </c>
      <c r="N3" s="57" t="s">
        <v>21</v>
      </c>
      <c r="O3" s="100" t="s">
        <v>17</v>
      </c>
      <c r="P3" s="100" t="s">
        <v>31</v>
      </c>
      <c r="Q3" s="100" t="s">
        <v>47</v>
      </c>
      <c r="R3" s="100" t="s">
        <v>101</v>
      </c>
      <c r="S3" s="57" t="s">
        <v>14</v>
      </c>
      <c r="T3" s="57" t="s">
        <v>12</v>
      </c>
      <c r="U3" s="57" t="s">
        <v>45</v>
      </c>
      <c r="V3" s="57" t="s">
        <v>42</v>
      </c>
      <c r="W3" s="57" t="s">
        <v>46</v>
      </c>
      <c r="X3" s="57" t="s">
        <v>48</v>
      </c>
      <c r="Y3" s="57" t="s">
        <v>50</v>
      </c>
      <c r="Z3" s="57" t="s">
        <v>57</v>
      </c>
      <c r="AA3" s="57" t="s">
        <v>100</v>
      </c>
      <c r="AB3" s="57" t="s">
        <v>81</v>
      </c>
      <c r="AC3" s="57" t="s">
        <v>11</v>
      </c>
      <c r="AD3" s="57" t="s">
        <v>13</v>
      </c>
    </row>
    <row r="4" spans="1:30" ht="16" customHeight="1">
      <c r="B4" s="61" t="s">
        <v>3</v>
      </c>
      <c r="C4" s="62">
        <v>0.25</v>
      </c>
      <c r="D4" s="62">
        <v>4</v>
      </c>
      <c r="E4" s="62">
        <v>0.3</v>
      </c>
      <c r="F4" s="62">
        <v>4</v>
      </c>
      <c r="G4" s="101">
        <v>0.3</v>
      </c>
      <c r="H4" s="62">
        <v>16</v>
      </c>
      <c r="I4" s="62">
        <v>4</v>
      </c>
      <c r="J4" s="62">
        <v>8</v>
      </c>
      <c r="K4" s="62">
        <v>8</v>
      </c>
      <c r="L4" s="62">
        <v>4</v>
      </c>
      <c r="M4" s="62">
        <v>4</v>
      </c>
      <c r="N4" s="62">
        <v>8</v>
      </c>
      <c r="O4" s="62">
        <v>8</v>
      </c>
      <c r="P4" s="62">
        <v>8</v>
      </c>
      <c r="Q4" s="62">
        <v>4</v>
      </c>
      <c r="R4" s="62">
        <v>8</v>
      </c>
      <c r="S4" s="62" t="s">
        <v>15</v>
      </c>
      <c r="T4" s="62">
        <v>1</v>
      </c>
      <c r="U4" s="62">
        <v>1</v>
      </c>
      <c r="V4" s="62">
        <v>1</v>
      </c>
      <c r="W4" s="62">
        <v>4</v>
      </c>
      <c r="X4" s="62">
        <v>4</v>
      </c>
      <c r="Y4" s="62">
        <v>32</v>
      </c>
      <c r="Z4" s="62">
        <v>8</v>
      </c>
      <c r="AA4" s="62">
        <v>0.5</v>
      </c>
      <c r="AB4" s="62">
        <v>4</v>
      </c>
      <c r="AC4" s="62">
        <v>32</v>
      </c>
      <c r="AD4" s="62">
        <v>2</v>
      </c>
    </row>
    <row r="5" spans="1:30" ht="16" customHeight="1">
      <c r="B5" s="61" t="s">
        <v>4</v>
      </c>
      <c r="C5" s="63">
        <v>29</v>
      </c>
      <c r="D5" s="63">
        <v>19</v>
      </c>
      <c r="E5" s="63">
        <v>21</v>
      </c>
      <c r="F5" s="63">
        <v>19</v>
      </c>
      <c r="G5" s="63">
        <v>21</v>
      </c>
      <c r="H5" s="63">
        <v>22</v>
      </c>
      <c r="I5" s="63">
        <v>22</v>
      </c>
      <c r="J5" s="63">
        <v>18</v>
      </c>
      <c r="K5" s="63">
        <v>22</v>
      </c>
      <c r="L5" s="63">
        <v>21</v>
      </c>
      <c r="M5" s="63">
        <v>21</v>
      </c>
      <c r="N5" s="63">
        <v>18</v>
      </c>
      <c r="O5" s="63">
        <v>15</v>
      </c>
      <c r="P5" s="63">
        <v>17</v>
      </c>
      <c r="Q5" s="63">
        <v>16</v>
      </c>
      <c r="R5" s="63">
        <v>17</v>
      </c>
      <c r="S5" s="63">
        <v>24</v>
      </c>
      <c r="T5" s="63">
        <v>24</v>
      </c>
      <c r="U5" s="63">
        <v>22</v>
      </c>
      <c r="V5" s="63">
        <v>22</v>
      </c>
      <c r="W5" s="63">
        <v>17</v>
      </c>
      <c r="X5" s="63">
        <v>19</v>
      </c>
      <c r="Y5" s="63">
        <v>14</v>
      </c>
      <c r="Z5" s="63">
        <v>23</v>
      </c>
      <c r="AA5" s="63">
        <v>25</v>
      </c>
      <c r="AB5" s="63">
        <v>19</v>
      </c>
      <c r="AC5" s="63">
        <v>17</v>
      </c>
      <c r="AD5" s="63">
        <v>22</v>
      </c>
    </row>
    <row r="6" spans="1:30" ht="16" customHeight="1">
      <c r="B6" s="61" t="s">
        <v>5</v>
      </c>
      <c r="C6" s="62">
        <v>16</v>
      </c>
      <c r="D6" s="62">
        <v>16</v>
      </c>
      <c r="E6" s="62">
        <v>16</v>
      </c>
      <c r="F6" s="62">
        <v>16</v>
      </c>
      <c r="G6" s="62">
        <v>16</v>
      </c>
      <c r="H6" s="62">
        <v>64</v>
      </c>
      <c r="I6" s="62">
        <v>8</v>
      </c>
      <c r="J6" s="62">
        <v>32</v>
      </c>
      <c r="K6" s="62">
        <v>32</v>
      </c>
      <c r="L6" s="62">
        <v>32</v>
      </c>
      <c r="M6" s="62">
        <v>32</v>
      </c>
      <c r="N6" s="62">
        <v>32</v>
      </c>
      <c r="O6" s="62">
        <v>16</v>
      </c>
      <c r="P6" s="62">
        <v>16</v>
      </c>
      <c r="Q6" s="62">
        <v>8</v>
      </c>
      <c r="R6" s="62">
        <v>16</v>
      </c>
      <c r="S6" s="62" t="s">
        <v>15</v>
      </c>
      <c r="T6" s="62">
        <v>4</v>
      </c>
      <c r="U6" s="62">
        <v>4</v>
      </c>
      <c r="V6" s="62">
        <v>2</v>
      </c>
      <c r="W6" s="62"/>
      <c r="X6" s="62">
        <v>8</v>
      </c>
      <c r="Y6" s="62">
        <v>32</v>
      </c>
      <c r="Z6" s="62">
        <v>16</v>
      </c>
      <c r="AA6" s="62">
        <v>1</v>
      </c>
      <c r="AB6" s="62">
        <v>16</v>
      </c>
      <c r="AC6" s="62">
        <v>128</v>
      </c>
      <c r="AD6" s="62">
        <v>16</v>
      </c>
    </row>
    <row r="7" spans="1:30" ht="16" customHeight="1">
      <c r="B7" s="64" t="s">
        <v>6</v>
      </c>
      <c r="C7" s="65">
        <v>8</v>
      </c>
      <c r="D7" s="65">
        <v>14</v>
      </c>
      <c r="E7" s="65">
        <v>8</v>
      </c>
      <c r="F7" s="65">
        <v>14</v>
      </c>
      <c r="G7" s="65">
        <v>8</v>
      </c>
      <c r="H7" s="65">
        <v>18</v>
      </c>
      <c r="I7" s="65">
        <v>17</v>
      </c>
      <c r="J7" s="65">
        <v>12</v>
      </c>
      <c r="K7" s="65">
        <v>15</v>
      </c>
      <c r="L7" s="65">
        <v>15</v>
      </c>
      <c r="M7" s="65">
        <v>15</v>
      </c>
      <c r="N7" s="65">
        <v>12</v>
      </c>
      <c r="O7" s="65">
        <v>13</v>
      </c>
      <c r="P7" s="65">
        <v>15</v>
      </c>
      <c r="Q7" s="65">
        <v>14</v>
      </c>
      <c r="R7" s="65">
        <v>15</v>
      </c>
      <c r="S7" s="65">
        <v>19</v>
      </c>
      <c r="T7" s="65">
        <v>19</v>
      </c>
      <c r="U7" s="65">
        <v>17</v>
      </c>
      <c r="V7" s="65">
        <v>19</v>
      </c>
      <c r="W7" s="65">
        <v>16</v>
      </c>
      <c r="X7" s="65">
        <v>17</v>
      </c>
      <c r="Y7" s="65">
        <v>14</v>
      </c>
      <c r="Z7" s="65">
        <v>19</v>
      </c>
      <c r="AA7" s="65">
        <v>22</v>
      </c>
      <c r="AB7" s="65">
        <v>14</v>
      </c>
      <c r="AC7" s="65">
        <v>14</v>
      </c>
      <c r="AD7" s="65">
        <v>15</v>
      </c>
    </row>
    <row r="8" spans="1:30" s="31" customFormat="1" ht="9" customHeight="1" thickBot="1">
      <c r="B8" s="3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</row>
    <row r="9" spans="1:30" s="52" customFormat="1" ht="22" customHeight="1" thickBot="1">
      <c r="A9" s="48" t="s">
        <v>35</v>
      </c>
      <c r="B9" s="36"/>
      <c r="C9" s="49" t="str">
        <f t="shared" ref="C9:AD9" si="0">C3</f>
        <v>P</v>
      </c>
      <c r="D9" s="51" t="str">
        <f t="shared" si="0"/>
        <v>AMX</v>
      </c>
      <c r="E9" s="51" t="str">
        <f t="shared" si="0"/>
        <v>AMO</v>
      </c>
      <c r="F9" s="51" t="str">
        <f t="shared" si="0"/>
        <v>AM</v>
      </c>
      <c r="G9" s="51" t="str">
        <f t="shared" si="0"/>
        <v>AMC</v>
      </c>
      <c r="H9" s="51" t="str">
        <f t="shared" si="0"/>
        <v>TIC</v>
      </c>
      <c r="I9" s="51" t="str">
        <f t="shared" si="0"/>
        <v>IPM</v>
      </c>
      <c r="J9" s="51" t="str">
        <f t="shared" si="0"/>
        <v>CF</v>
      </c>
      <c r="K9" s="51" t="str">
        <f t="shared" si="0"/>
        <v>MA</v>
      </c>
      <c r="L9" s="51" t="str">
        <f t="shared" si="0"/>
        <v>CAZ</v>
      </c>
      <c r="M9" s="51" t="str">
        <f t="shared" si="0"/>
        <v>CTX</v>
      </c>
      <c r="N9" s="50" t="str">
        <f t="shared" si="0"/>
        <v>CFS</v>
      </c>
      <c r="O9" s="50" t="str">
        <f t="shared" si="0"/>
        <v>S</v>
      </c>
      <c r="P9" s="50" t="str">
        <f t="shared" si="0"/>
        <v>K</v>
      </c>
      <c r="Q9" s="51" t="str">
        <f t="shared" si="0"/>
        <v>GM</v>
      </c>
      <c r="R9" s="51" t="str">
        <f t="shared" si="0"/>
        <v>AN</v>
      </c>
      <c r="S9" s="50" t="str">
        <f t="shared" si="0"/>
        <v>SXT</v>
      </c>
      <c r="T9" s="50" t="str">
        <f t="shared" si="0"/>
        <v>SP</v>
      </c>
      <c r="U9" s="51" t="str">
        <f t="shared" si="0"/>
        <v>E</v>
      </c>
      <c r="V9" s="51" t="str">
        <f t="shared" si="0"/>
        <v>PT</v>
      </c>
      <c r="W9" s="51" t="str">
        <f t="shared" si="0"/>
        <v>VA</v>
      </c>
      <c r="X9" s="51" t="str">
        <f t="shared" si="0"/>
        <v>D</v>
      </c>
      <c r="Y9" s="51" t="str">
        <f t="shared" si="0"/>
        <v>FOS</v>
      </c>
      <c r="Z9" s="51" t="str">
        <f t="shared" si="0"/>
        <v>C</v>
      </c>
      <c r="AA9" s="51" t="str">
        <f t="shared" si="0"/>
        <v>CIP</v>
      </c>
      <c r="AB9" s="51" t="str">
        <f t="shared" si="0"/>
        <v>RA</v>
      </c>
      <c r="AC9" s="50" t="str">
        <f t="shared" si="0"/>
        <v>FM</v>
      </c>
      <c r="AD9" s="50" t="str">
        <f t="shared" si="0"/>
        <v>FA</v>
      </c>
    </row>
    <row r="10" spans="1:30" s="31" customFormat="1" ht="13" customHeight="1">
      <c r="A10" s="37"/>
      <c r="B10" s="43" t="s">
        <v>36</v>
      </c>
      <c r="C10" s="58">
        <f t="shared" ref="C10:AD10" si="1">AVERAGE(C17,C20,C23,C26,C29,C32,C35,C38,C41,C44,C47,C50,C53,C56,C59,C62)</f>
        <v>18.8125</v>
      </c>
      <c r="D10" s="59" t="e">
        <f t="shared" si="1"/>
        <v>#DIV/0!</v>
      </c>
      <c r="E10" s="59" t="e">
        <f t="shared" si="1"/>
        <v>#DIV/0!</v>
      </c>
      <c r="F10" s="59" t="e">
        <f t="shared" si="1"/>
        <v>#DIV/0!</v>
      </c>
      <c r="G10" s="59" t="e">
        <f t="shared" si="1"/>
        <v>#DIV/0!</v>
      </c>
      <c r="H10" s="59" t="e">
        <f t="shared" si="1"/>
        <v>#DIV/0!</v>
      </c>
      <c r="I10" s="59" t="e">
        <f t="shared" si="1"/>
        <v>#DIV/0!</v>
      </c>
      <c r="J10" s="59" t="e">
        <f t="shared" si="1"/>
        <v>#DIV/0!</v>
      </c>
      <c r="K10" s="59" t="e">
        <f t="shared" si="1"/>
        <v>#DIV/0!</v>
      </c>
      <c r="L10" s="59" t="e">
        <f t="shared" si="1"/>
        <v>#DIV/0!</v>
      </c>
      <c r="M10" s="59" t="e">
        <f t="shared" si="1"/>
        <v>#DIV/0!</v>
      </c>
      <c r="N10" s="59">
        <f t="shared" si="1"/>
        <v>0</v>
      </c>
      <c r="O10" s="59">
        <f t="shared" si="1"/>
        <v>21.666666666666668</v>
      </c>
      <c r="P10" s="59" t="e">
        <f t="shared" si="1"/>
        <v>#DIV/0!</v>
      </c>
      <c r="Q10" s="59" t="e">
        <f t="shared" si="1"/>
        <v>#DIV/0!</v>
      </c>
      <c r="R10" s="59" t="e">
        <f t="shared" si="1"/>
        <v>#DIV/0!</v>
      </c>
      <c r="S10" s="59">
        <f t="shared" si="1"/>
        <v>32</v>
      </c>
      <c r="T10" s="59">
        <f t="shared" si="1"/>
        <v>18.9375</v>
      </c>
      <c r="U10" s="59" t="e">
        <f t="shared" si="1"/>
        <v>#DIV/0!</v>
      </c>
      <c r="V10" s="59" t="e">
        <f t="shared" si="1"/>
        <v>#DIV/0!</v>
      </c>
      <c r="W10" s="59" t="e">
        <f t="shared" si="1"/>
        <v>#DIV/0!</v>
      </c>
      <c r="X10" s="59" t="e">
        <f t="shared" si="1"/>
        <v>#DIV/0!</v>
      </c>
      <c r="Y10" s="59" t="e">
        <f t="shared" si="1"/>
        <v>#DIV/0!</v>
      </c>
      <c r="Z10" s="59" t="e">
        <f t="shared" si="1"/>
        <v>#DIV/0!</v>
      </c>
      <c r="AA10" s="59" t="e">
        <f t="shared" si="1"/>
        <v>#DIV/0!</v>
      </c>
      <c r="AB10" s="59">
        <f t="shared" si="1"/>
        <v>22.111111111111111</v>
      </c>
      <c r="AC10" s="59">
        <f t="shared" si="1"/>
        <v>38</v>
      </c>
      <c r="AD10" s="59">
        <f t="shared" si="1"/>
        <v>0</v>
      </c>
    </row>
    <row r="11" spans="1:30" s="31" customFormat="1" ht="13" customHeight="1">
      <c r="A11" s="37"/>
      <c r="B11" s="43" t="s">
        <v>37</v>
      </c>
      <c r="C11" s="59">
        <f t="shared" ref="C11:AD11" si="2">STDEV(C17,C20,C23,C26,C29,C32,C35,C38,C41,C44,C47,C50,C53,C56,C59,C62)</f>
        <v>0.75</v>
      </c>
      <c r="D11" s="59" t="e">
        <f t="shared" si="2"/>
        <v>#DIV/0!</v>
      </c>
      <c r="E11" s="59" t="e">
        <f t="shared" si="2"/>
        <v>#DIV/0!</v>
      </c>
      <c r="F11" s="59" t="e">
        <f t="shared" si="2"/>
        <v>#DIV/0!</v>
      </c>
      <c r="G11" s="59" t="e">
        <f t="shared" si="2"/>
        <v>#DIV/0!</v>
      </c>
      <c r="H11" s="59" t="e">
        <f t="shared" si="2"/>
        <v>#DIV/0!</v>
      </c>
      <c r="I11" s="59" t="e">
        <f t="shared" si="2"/>
        <v>#DIV/0!</v>
      </c>
      <c r="J11" s="59" t="e">
        <f t="shared" si="2"/>
        <v>#DIV/0!</v>
      </c>
      <c r="K11" s="59" t="e">
        <f t="shared" si="2"/>
        <v>#DIV/0!</v>
      </c>
      <c r="L11" s="59" t="e">
        <f t="shared" si="2"/>
        <v>#DIV/0!</v>
      </c>
      <c r="M11" s="59" t="e">
        <f t="shared" si="2"/>
        <v>#DIV/0!</v>
      </c>
      <c r="N11" s="59">
        <f t="shared" si="2"/>
        <v>0</v>
      </c>
      <c r="O11" s="59">
        <f t="shared" si="2"/>
        <v>2.5346089292517004</v>
      </c>
      <c r="P11" s="59" t="e">
        <f t="shared" si="2"/>
        <v>#DIV/0!</v>
      </c>
      <c r="Q11" s="59" t="e">
        <f t="shared" si="2"/>
        <v>#DIV/0!</v>
      </c>
      <c r="R11" s="59" t="e">
        <f t="shared" si="2"/>
        <v>#DIV/0!</v>
      </c>
      <c r="S11" s="59">
        <f t="shared" si="2"/>
        <v>4</v>
      </c>
      <c r="T11" s="59">
        <f t="shared" si="2"/>
        <v>0.25</v>
      </c>
      <c r="U11" s="59" t="e">
        <f t="shared" si="2"/>
        <v>#DIV/0!</v>
      </c>
      <c r="V11" s="59" t="e">
        <f t="shared" si="2"/>
        <v>#DIV/0!</v>
      </c>
      <c r="W11" s="59" t="e">
        <f t="shared" si="2"/>
        <v>#DIV/0!</v>
      </c>
      <c r="X11" s="59" t="e">
        <f t="shared" si="2"/>
        <v>#DIV/0!</v>
      </c>
      <c r="Y11" s="59" t="e">
        <f t="shared" si="2"/>
        <v>#DIV/0!</v>
      </c>
      <c r="Z11" s="59" t="e">
        <f t="shared" si="2"/>
        <v>#DIV/0!</v>
      </c>
      <c r="AA11" s="59" t="e">
        <f t="shared" si="2"/>
        <v>#DIV/0!</v>
      </c>
      <c r="AB11" s="59">
        <f t="shared" si="2"/>
        <v>3.8224483137265683</v>
      </c>
      <c r="AC11" s="59">
        <f t="shared" si="2"/>
        <v>0</v>
      </c>
      <c r="AD11" s="59">
        <f t="shared" si="2"/>
        <v>0</v>
      </c>
    </row>
    <row r="12" spans="1:30" s="31" customFormat="1" ht="13" customHeight="1">
      <c r="A12" s="37"/>
      <c r="B12" s="43" t="s">
        <v>38</v>
      </c>
      <c r="C12" s="59">
        <f t="shared" ref="C12:AD12" si="3">MAX(C17,C20,C23,C26,C29,C32,C35,C38,C41,C44,C47,C50,C53,C56,C59,C62)</f>
        <v>19</v>
      </c>
      <c r="D12" s="59">
        <f t="shared" si="3"/>
        <v>0</v>
      </c>
      <c r="E12" s="59">
        <f t="shared" si="3"/>
        <v>0</v>
      </c>
      <c r="F12" s="59">
        <f t="shared" si="3"/>
        <v>0</v>
      </c>
      <c r="G12" s="59">
        <f t="shared" si="3"/>
        <v>0</v>
      </c>
      <c r="H12" s="59">
        <f t="shared" si="3"/>
        <v>0</v>
      </c>
      <c r="I12" s="59">
        <f t="shared" si="3"/>
        <v>0</v>
      </c>
      <c r="J12" s="59">
        <f t="shared" si="3"/>
        <v>0</v>
      </c>
      <c r="K12" s="59">
        <f t="shared" si="3"/>
        <v>0</v>
      </c>
      <c r="L12" s="59">
        <f t="shared" si="3"/>
        <v>0</v>
      </c>
      <c r="M12" s="59">
        <f t="shared" si="3"/>
        <v>0</v>
      </c>
      <c r="N12" s="59">
        <f t="shared" si="3"/>
        <v>0</v>
      </c>
      <c r="O12" s="59">
        <f t="shared" si="3"/>
        <v>28</v>
      </c>
      <c r="P12" s="59">
        <f t="shared" si="3"/>
        <v>0</v>
      </c>
      <c r="Q12" s="59">
        <f t="shared" si="3"/>
        <v>0</v>
      </c>
      <c r="R12" s="59">
        <f t="shared" si="3"/>
        <v>0</v>
      </c>
      <c r="S12" s="59">
        <f t="shared" si="3"/>
        <v>33</v>
      </c>
      <c r="T12" s="59">
        <f t="shared" si="3"/>
        <v>19</v>
      </c>
      <c r="U12" s="59">
        <f t="shared" si="3"/>
        <v>0</v>
      </c>
      <c r="V12" s="59">
        <f t="shared" si="3"/>
        <v>0</v>
      </c>
      <c r="W12" s="59">
        <f t="shared" si="3"/>
        <v>0</v>
      </c>
      <c r="X12" s="59">
        <f t="shared" si="3"/>
        <v>0</v>
      </c>
      <c r="Y12" s="59">
        <f t="shared" si="3"/>
        <v>0</v>
      </c>
      <c r="Z12" s="59">
        <f t="shared" si="3"/>
        <v>0</v>
      </c>
      <c r="AA12" s="59">
        <f t="shared" si="3"/>
        <v>0</v>
      </c>
      <c r="AB12" s="59">
        <f t="shared" si="3"/>
        <v>30</v>
      </c>
      <c r="AC12" s="59">
        <f t="shared" si="3"/>
        <v>38</v>
      </c>
      <c r="AD12" s="59">
        <f t="shared" si="3"/>
        <v>0</v>
      </c>
    </row>
    <row r="13" spans="1:30" s="13" customFormat="1" ht="13" customHeight="1">
      <c r="A13" s="38"/>
      <c r="B13" s="44" t="s">
        <v>39</v>
      </c>
      <c r="C13" s="60">
        <f t="shared" ref="C13:AD13" si="4">MIN(C17,C20,C23,C26,C29,C32,C35,C38,C41,C44,C47,C50,C53,C56,C59,C62)</f>
        <v>16</v>
      </c>
      <c r="D13" s="60">
        <f t="shared" si="4"/>
        <v>0</v>
      </c>
      <c r="E13" s="60">
        <f t="shared" si="4"/>
        <v>0</v>
      </c>
      <c r="F13" s="60">
        <f t="shared" si="4"/>
        <v>0</v>
      </c>
      <c r="G13" s="60">
        <f t="shared" si="4"/>
        <v>0</v>
      </c>
      <c r="H13" s="60">
        <f t="shared" si="4"/>
        <v>0</v>
      </c>
      <c r="I13" s="60">
        <f t="shared" si="4"/>
        <v>0</v>
      </c>
      <c r="J13" s="60">
        <f t="shared" si="4"/>
        <v>0</v>
      </c>
      <c r="K13" s="60">
        <f t="shared" si="4"/>
        <v>0</v>
      </c>
      <c r="L13" s="60">
        <f t="shared" si="4"/>
        <v>0</v>
      </c>
      <c r="M13" s="60">
        <f t="shared" si="4"/>
        <v>0</v>
      </c>
      <c r="N13" s="60">
        <f t="shared" si="4"/>
        <v>0</v>
      </c>
      <c r="O13" s="60">
        <f t="shared" si="4"/>
        <v>19</v>
      </c>
      <c r="P13" s="60">
        <f t="shared" si="4"/>
        <v>0</v>
      </c>
      <c r="Q13" s="60">
        <f t="shared" si="4"/>
        <v>0</v>
      </c>
      <c r="R13" s="60">
        <f t="shared" si="4"/>
        <v>0</v>
      </c>
      <c r="S13" s="60">
        <f t="shared" si="4"/>
        <v>17</v>
      </c>
      <c r="T13" s="60">
        <f t="shared" si="4"/>
        <v>18</v>
      </c>
      <c r="U13" s="60">
        <f t="shared" si="4"/>
        <v>0</v>
      </c>
      <c r="V13" s="60">
        <f t="shared" si="4"/>
        <v>0</v>
      </c>
      <c r="W13" s="60">
        <f t="shared" si="4"/>
        <v>0</v>
      </c>
      <c r="X13" s="60">
        <f t="shared" si="4"/>
        <v>0</v>
      </c>
      <c r="Y13" s="60">
        <f t="shared" si="4"/>
        <v>0</v>
      </c>
      <c r="Z13" s="60">
        <f t="shared" si="4"/>
        <v>0</v>
      </c>
      <c r="AA13" s="60">
        <f t="shared" si="4"/>
        <v>0</v>
      </c>
      <c r="AB13" s="60">
        <f t="shared" si="4"/>
        <v>16</v>
      </c>
      <c r="AC13" s="60">
        <f t="shared" si="4"/>
        <v>38</v>
      </c>
      <c r="AD13" s="60">
        <f t="shared" si="4"/>
        <v>0</v>
      </c>
    </row>
    <row r="14" spans="1:30" s="13" customFormat="1" ht="14" customHeight="1">
      <c r="A14" s="38"/>
      <c r="B14" s="24" t="s">
        <v>40</v>
      </c>
      <c r="C14" s="15">
        <f t="shared" ref="C14:AD14" si="5">IF(AND(ISNUMBER(C10),ISNUMBER(C$4)),IF(C$7&lt;&gt;C$5,IF(C10&lt;6,"forte",10^(((C10*LOG(C$4/C$6))+((C$5*LOG(C$6))-(C$7*LOG(C$4))))/(C$5-C$7))),"-"),"-")</f>
        <v>1.8799760538342352</v>
      </c>
      <c r="D14" s="19" t="str">
        <f t="shared" si="5"/>
        <v>-</v>
      </c>
      <c r="E14" s="19" t="str">
        <f t="shared" si="5"/>
        <v>-</v>
      </c>
      <c r="F14" s="19" t="str">
        <f t="shared" si="5"/>
        <v>-</v>
      </c>
      <c r="G14" s="19" t="str">
        <f t="shared" si="5"/>
        <v>-</v>
      </c>
      <c r="H14" s="19" t="str">
        <f t="shared" si="5"/>
        <v>-</v>
      </c>
      <c r="I14" s="19" t="str">
        <f t="shared" si="5"/>
        <v>-</v>
      </c>
      <c r="J14" s="19" t="str">
        <f t="shared" si="5"/>
        <v>-</v>
      </c>
      <c r="K14" s="19" t="str">
        <f t="shared" si="5"/>
        <v>-</v>
      </c>
      <c r="L14" s="19" t="str">
        <f t="shared" si="5"/>
        <v>-</v>
      </c>
      <c r="M14" s="19" t="str">
        <f t="shared" si="5"/>
        <v>-</v>
      </c>
      <c r="N14" s="15" t="str">
        <f t="shared" si="5"/>
        <v>forte</v>
      </c>
      <c r="O14" s="15">
        <f t="shared" si="5"/>
        <v>0.79370052598410068</v>
      </c>
      <c r="P14" s="15" t="str">
        <f t="shared" si="5"/>
        <v>-</v>
      </c>
      <c r="Q14" s="19" t="str">
        <f t="shared" si="5"/>
        <v>-</v>
      </c>
      <c r="R14" s="19" t="str">
        <f t="shared" si="5"/>
        <v>-</v>
      </c>
      <c r="S14" s="15" t="str">
        <f t="shared" si="5"/>
        <v>-</v>
      </c>
      <c r="T14" s="15">
        <f t="shared" si="5"/>
        <v>4.0699187684107434</v>
      </c>
      <c r="U14" s="19" t="str">
        <f t="shared" si="5"/>
        <v>-</v>
      </c>
      <c r="V14" s="19" t="str">
        <f t="shared" si="5"/>
        <v>-</v>
      </c>
      <c r="W14" s="19" t="str">
        <f t="shared" si="5"/>
        <v>-</v>
      </c>
      <c r="X14" s="19" t="str">
        <f t="shared" si="5"/>
        <v>-</v>
      </c>
      <c r="Y14" s="19" t="str">
        <f t="shared" si="5"/>
        <v>-</v>
      </c>
      <c r="Z14" s="19" t="str">
        <f t="shared" si="5"/>
        <v>-</v>
      </c>
      <c r="AA14" s="19" t="str">
        <f t="shared" si="5"/>
        <v>-</v>
      </c>
      <c r="AB14" s="19">
        <f t="shared" si="5"/>
        <v>1.6882815935593842</v>
      </c>
      <c r="AC14" s="15">
        <f t="shared" si="5"/>
        <v>1.9531249999999965E-3</v>
      </c>
      <c r="AD14" s="15" t="str">
        <f t="shared" si="5"/>
        <v>forte</v>
      </c>
    </row>
    <row r="15" spans="1:30" s="13" customFormat="1" ht="14" customHeight="1" thickBot="1">
      <c r="A15" s="39"/>
      <c r="B15" s="25" t="s">
        <v>41</v>
      </c>
      <c r="C15" s="20" t="str">
        <f>IF(ISNUMBER(C10),IF(C10&gt;=C$5,"Sensible",IF(C10&lt;=C$7,"Résistant","Intermédiaire")),"-")</f>
        <v>Intermédiaire</v>
      </c>
      <c r="D15" s="21" t="str">
        <f t="shared" ref="D15:M15" si="6">IF(ISNUMBER(D10),IF(D10&gt;D$5,"Sensible",IF(D10&lt;=D$7,"Résistant","Intermédiaire")),"-")</f>
        <v>-</v>
      </c>
      <c r="E15" s="21" t="str">
        <f t="shared" si="6"/>
        <v>-</v>
      </c>
      <c r="F15" s="21" t="str">
        <f t="shared" si="6"/>
        <v>-</v>
      </c>
      <c r="G15" s="21" t="str">
        <f t="shared" si="6"/>
        <v>-</v>
      </c>
      <c r="H15" s="21" t="str">
        <f t="shared" si="6"/>
        <v>-</v>
      </c>
      <c r="I15" s="21" t="str">
        <f t="shared" si="6"/>
        <v>-</v>
      </c>
      <c r="J15" s="21" t="str">
        <f t="shared" si="6"/>
        <v>-</v>
      </c>
      <c r="K15" s="21" t="str">
        <f t="shared" si="6"/>
        <v>-</v>
      </c>
      <c r="L15" s="21" t="str">
        <f t="shared" si="6"/>
        <v>-</v>
      </c>
      <c r="M15" s="21" t="str">
        <f t="shared" si="6"/>
        <v>-</v>
      </c>
      <c r="N15" s="20" t="str">
        <f>IF(ISNUMBER(N10),IF(N10&gt;=N$5,"Sensible",IF(N10&lt;=N$7,"Résistant","Intermédiaire")),"-")</f>
        <v>Résistant</v>
      </c>
      <c r="O15" s="20" t="str">
        <f>IF(ISNUMBER(O10),IF(O10&gt;=O$5,"Sensible",IF(O10&lt;=O$7,"Résistant","Intermédiaire")),"-")</f>
        <v>Sensible</v>
      </c>
      <c r="P15" s="20" t="str">
        <f>IF(ISNUMBER(P10),IF(P10&gt;P$5,"Sensible",IF(P10&lt;=P$7,"Résistant","Intermédiaire")),"-")</f>
        <v>-</v>
      </c>
      <c r="Q15" s="21" t="str">
        <f>IF(ISNUMBER(Q10),IF(Q10&gt;Q$5,"Sensible",IF(Q10&lt;=Q$7,"Résistant","Intermédiaire")),"-")</f>
        <v>-</v>
      </c>
      <c r="R15" s="21" t="str">
        <f>IF(ISNUMBER(R10),IF(R10&gt;R$5,"Sensible",IF(R10&lt;=R$7,"Résistant","Intermédiaire")),"-")</f>
        <v>-</v>
      </c>
      <c r="S15" s="20" t="str">
        <f>IF(ISNUMBER(S10),IF(S10&gt;=S$5,"Sensible",IF(S10&lt;=S$7,"Résistant","Intermédiaire")),"-")</f>
        <v>Sensible</v>
      </c>
      <c r="T15" s="20" t="str">
        <f>IF(ISNUMBER(T10),IF(T10&gt;=T$5,"Sensible",IF(T10&lt;=T$7,"Résistant","Intermédiaire")),"-")</f>
        <v>Résistant</v>
      </c>
      <c r="U15" s="21" t="str">
        <f t="shared" ref="U15:AB15" si="7">IF(ISNUMBER(U10),IF(U10&gt;U$5,"Sensible",IF(U10&lt;=U$7,"Résistant","Intermédiaire")),"-")</f>
        <v>-</v>
      </c>
      <c r="V15" s="21" t="str">
        <f t="shared" si="7"/>
        <v>-</v>
      </c>
      <c r="W15" s="21" t="str">
        <f t="shared" si="7"/>
        <v>-</v>
      </c>
      <c r="X15" s="21" t="str">
        <f t="shared" si="7"/>
        <v>-</v>
      </c>
      <c r="Y15" s="21" t="str">
        <f t="shared" si="7"/>
        <v>-</v>
      </c>
      <c r="Z15" s="21" t="str">
        <f t="shared" si="7"/>
        <v>-</v>
      </c>
      <c r="AA15" s="21" t="str">
        <f t="shared" si="7"/>
        <v>-</v>
      </c>
      <c r="AB15" s="21" t="str">
        <f t="shared" si="7"/>
        <v>Sensible</v>
      </c>
      <c r="AC15" s="20" t="str">
        <f>IF(ISNUMBER(AC10),IF(AC10&gt;=AC$5,"Sensible",IF(AC10&lt;=AC$7,"Résistant","Intermédiaire")),"-")</f>
        <v>Sensible</v>
      </c>
      <c r="AD15" s="20" t="str">
        <f>IF(ISNUMBER(AD10),IF(AD10&gt;=AD$5,"Sensible",IF(AD10&lt;=AD$7,"Résistant","Intermédiaire")),"-")</f>
        <v>Résistant</v>
      </c>
    </row>
    <row r="16" spans="1:30" s="45" customFormat="1" ht="22" customHeight="1" thickBot="1">
      <c r="B16" s="46"/>
      <c r="C16" s="47" t="str">
        <f t="shared" ref="C16:AD16" si="8">C3</f>
        <v>P</v>
      </c>
      <c r="D16" s="47" t="str">
        <f t="shared" si="8"/>
        <v>AMX</v>
      </c>
      <c r="E16" s="47" t="str">
        <f t="shared" si="8"/>
        <v>AMO</v>
      </c>
      <c r="F16" s="47" t="str">
        <f t="shared" si="8"/>
        <v>AM</v>
      </c>
      <c r="G16" s="47" t="str">
        <f t="shared" si="8"/>
        <v>AMC</v>
      </c>
      <c r="H16" s="47" t="str">
        <f t="shared" si="8"/>
        <v>TIC</v>
      </c>
      <c r="I16" s="47" t="str">
        <f t="shared" si="8"/>
        <v>IPM</v>
      </c>
      <c r="J16" s="47" t="str">
        <f t="shared" si="8"/>
        <v>CF</v>
      </c>
      <c r="K16" s="47" t="str">
        <f t="shared" si="8"/>
        <v>MA</v>
      </c>
      <c r="L16" s="47" t="str">
        <f t="shared" si="8"/>
        <v>CAZ</v>
      </c>
      <c r="M16" s="47" t="str">
        <f t="shared" si="8"/>
        <v>CTX</v>
      </c>
      <c r="N16" s="47" t="str">
        <f t="shared" si="8"/>
        <v>CFS</v>
      </c>
      <c r="O16" s="47" t="str">
        <f t="shared" si="8"/>
        <v>S</v>
      </c>
      <c r="P16" s="47" t="str">
        <f t="shared" si="8"/>
        <v>K</v>
      </c>
      <c r="Q16" s="47" t="str">
        <f t="shared" si="8"/>
        <v>GM</v>
      </c>
      <c r="R16" s="47" t="str">
        <f t="shared" si="8"/>
        <v>AN</v>
      </c>
      <c r="S16" s="47" t="str">
        <f t="shared" si="8"/>
        <v>SXT</v>
      </c>
      <c r="T16" s="47" t="str">
        <f t="shared" si="8"/>
        <v>SP</v>
      </c>
      <c r="U16" s="47" t="str">
        <f t="shared" si="8"/>
        <v>E</v>
      </c>
      <c r="V16" s="47" t="str">
        <f t="shared" si="8"/>
        <v>PT</v>
      </c>
      <c r="W16" s="47" t="str">
        <f t="shared" si="8"/>
        <v>VA</v>
      </c>
      <c r="X16" s="47" t="str">
        <f t="shared" si="8"/>
        <v>D</v>
      </c>
      <c r="Y16" s="47" t="str">
        <f t="shared" si="8"/>
        <v>FOS</v>
      </c>
      <c r="Z16" s="47" t="str">
        <f t="shared" si="8"/>
        <v>C</v>
      </c>
      <c r="AA16" s="47" t="str">
        <f t="shared" si="8"/>
        <v>CIP</v>
      </c>
      <c r="AB16" s="47" t="str">
        <f t="shared" si="8"/>
        <v>RA</v>
      </c>
      <c r="AC16" s="47" t="str">
        <f t="shared" si="8"/>
        <v>FM</v>
      </c>
      <c r="AD16" s="47" t="str">
        <f t="shared" si="8"/>
        <v>FA</v>
      </c>
    </row>
    <row r="17" spans="1:30" s="14" customFormat="1" ht="14" customHeight="1">
      <c r="A17" s="33" t="s">
        <v>62</v>
      </c>
      <c r="B17" s="32" t="s">
        <v>7</v>
      </c>
      <c r="C17" s="17">
        <v>16</v>
      </c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>
        <v>20</v>
      </c>
      <c r="P17" s="18"/>
      <c r="Q17" s="18"/>
      <c r="R17" s="18"/>
      <c r="S17" s="17">
        <v>17</v>
      </c>
      <c r="T17" s="17">
        <v>18</v>
      </c>
      <c r="U17" s="18"/>
      <c r="V17" s="18"/>
      <c r="W17" s="18"/>
      <c r="X17" s="18"/>
      <c r="Y17" s="18"/>
      <c r="Z17" s="18"/>
      <c r="AA17" s="18"/>
      <c r="AB17" s="18">
        <v>21</v>
      </c>
      <c r="AC17" s="17"/>
      <c r="AD17" s="17">
        <v>0</v>
      </c>
    </row>
    <row r="18" spans="1:30" s="13" customFormat="1" ht="14" customHeight="1">
      <c r="A18" s="13">
        <v>1</v>
      </c>
      <c r="B18" s="24" t="s">
        <v>8</v>
      </c>
      <c r="C18" s="15">
        <f t="shared" ref="C18:AD18" si="9">IF(AND(ISNUMBER(C17),ISNUMBER(C$4)),IF(C$7&lt;&gt;C$5,IF(C17&lt;6,"forte",10^(((C17*LOG(C$4/C$6))+((C$5*LOG(C$6))-(C$7*LOG(C$4))))/(C$5-C$7))),"-"),"-")</f>
        <v>3.2813414240305527</v>
      </c>
      <c r="D18" s="19" t="str">
        <f t="shared" si="9"/>
        <v>-</v>
      </c>
      <c r="E18" s="19" t="str">
        <f t="shared" si="9"/>
        <v>-</v>
      </c>
      <c r="F18" s="19" t="str">
        <f t="shared" si="9"/>
        <v>-</v>
      </c>
      <c r="G18" s="19" t="str">
        <f t="shared" si="9"/>
        <v>-</v>
      </c>
      <c r="H18" s="19" t="str">
        <f t="shared" si="9"/>
        <v>-</v>
      </c>
      <c r="I18" s="19" t="str">
        <f t="shared" si="9"/>
        <v>-</v>
      </c>
      <c r="J18" s="19" t="str">
        <f t="shared" si="9"/>
        <v>-</v>
      </c>
      <c r="K18" s="19" t="str">
        <f t="shared" si="9"/>
        <v>-</v>
      </c>
      <c r="L18" s="19" t="str">
        <f t="shared" si="9"/>
        <v>-</v>
      </c>
      <c r="M18" s="19" t="str">
        <f t="shared" si="9"/>
        <v>-</v>
      </c>
      <c r="N18" s="19" t="str">
        <f t="shared" si="9"/>
        <v>-</v>
      </c>
      <c r="O18" s="19">
        <f t="shared" si="9"/>
        <v>1.4142135623730967</v>
      </c>
      <c r="P18" s="19" t="str">
        <f t="shared" si="9"/>
        <v>-</v>
      </c>
      <c r="Q18" s="19" t="str">
        <f t="shared" si="9"/>
        <v>-</v>
      </c>
      <c r="R18" s="19" t="str">
        <f t="shared" si="9"/>
        <v>-</v>
      </c>
      <c r="S18" s="15" t="str">
        <f t="shared" si="9"/>
        <v>-</v>
      </c>
      <c r="T18" s="15">
        <f t="shared" si="9"/>
        <v>5.278031643091575</v>
      </c>
      <c r="U18" s="19" t="str">
        <f t="shared" si="9"/>
        <v>-</v>
      </c>
      <c r="V18" s="19" t="str">
        <f t="shared" si="9"/>
        <v>-</v>
      </c>
      <c r="W18" s="19" t="str">
        <f t="shared" si="9"/>
        <v>-</v>
      </c>
      <c r="X18" s="19" t="str">
        <f t="shared" si="9"/>
        <v>-</v>
      </c>
      <c r="Y18" s="19" t="str">
        <f t="shared" si="9"/>
        <v>-</v>
      </c>
      <c r="Z18" s="19" t="str">
        <f t="shared" si="9"/>
        <v>-</v>
      </c>
      <c r="AA18" s="19" t="str">
        <f t="shared" si="9"/>
        <v>-</v>
      </c>
      <c r="AB18" s="19">
        <f t="shared" si="9"/>
        <v>2.2973967099940706</v>
      </c>
      <c r="AC18" s="15" t="str">
        <f t="shared" si="9"/>
        <v>-</v>
      </c>
      <c r="AD18" s="15" t="str">
        <f t="shared" si="9"/>
        <v>forte</v>
      </c>
    </row>
    <row r="19" spans="1:30" s="13" customFormat="1" ht="14" customHeight="1" thickBot="1">
      <c r="B19" s="25" t="s">
        <v>9</v>
      </c>
      <c r="C19" s="20" t="str">
        <f t="shared" ref="C19:AD19" si="10">IF(ISNUMBER(C17),IF(C17&gt;C$5,"Sensible",IF(C17&lt;=C$7,"Résistant","Intermédiaire")),"-")</f>
        <v>Intermédiaire</v>
      </c>
      <c r="D19" s="21" t="str">
        <f t="shared" si="10"/>
        <v>-</v>
      </c>
      <c r="E19" s="21" t="str">
        <f t="shared" si="10"/>
        <v>-</v>
      </c>
      <c r="F19" s="21" t="str">
        <f t="shared" si="10"/>
        <v>-</v>
      </c>
      <c r="G19" s="21" t="str">
        <f t="shared" si="10"/>
        <v>-</v>
      </c>
      <c r="H19" s="21" t="str">
        <f t="shared" si="10"/>
        <v>-</v>
      </c>
      <c r="I19" s="21" t="str">
        <f t="shared" si="10"/>
        <v>-</v>
      </c>
      <c r="J19" s="21" t="str">
        <f t="shared" si="10"/>
        <v>-</v>
      </c>
      <c r="K19" s="21" t="str">
        <f t="shared" si="10"/>
        <v>-</v>
      </c>
      <c r="L19" s="21" t="str">
        <f t="shared" si="10"/>
        <v>-</v>
      </c>
      <c r="M19" s="21" t="str">
        <f t="shared" si="10"/>
        <v>-</v>
      </c>
      <c r="N19" s="21" t="str">
        <f t="shared" si="10"/>
        <v>-</v>
      </c>
      <c r="O19" s="21" t="str">
        <f t="shared" si="10"/>
        <v>Sensible</v>
      </c>
      <c r="P19" s="21" t="str">
        <f t="shared" si="10"/>
        <v>-</v>
      </c>
      <c r="Q19" s="21" t="str">
        <f t="shared" si="10"/>
        <v>-</v>
      </c>
      <c r="R19" s="21" t="str">
        <f t="shared" si="10"/>
        <v>-</v>
      </c>
      <c r="S19" s="20" t="str">
        <f t="shared" si="10"/>
        <v>Résistant</v>
      </c>
      <c r="T19" s="20" t="str">
        <f t="shared" si="10"/>
        <v>Résistant</v>
      </c>
      <c r="U19" s="21" t="str">
        <f t="shared" si="10"/>
        <v>-</v>
      </c>
      <c r="V19" s="21" t="str">
        <f t="shared" si="10"/>
        <v>-</v>
      </c>
      <c r="W19" s="21" t="str">
        <f t="shared" si="10"/>
        <v>-</v>
      </c>
      <c r="X19" s="21" t="str">
        <f t="shared" si="10"/>
        <v>-</v>
      </c>
      <c r="Y19" s="21" t="str">
        <f t="shared" si="10"/>
        <v>-</v>
      </c>
      <c r="Z19" s="21" t="str">
        <f t="shared" si="10"/>
        <v>-</v>
      </c>
      <c r="AA19" s="21" t="str">
        <f t="shared" si="10"/>
        <v>-</v>
      </c>
      <c r="AB19" s="21" t="str">
        <f t="shared" si="10"/>
        <v>Sensible</v>
      </c>
      <c r="AC19" s="20" t="str">
        <f t="shared" si="10"/>
        <v>-</v>
      </c>
      <c r="AD19" s="20" t="str">
        <f t="shared" si="10"/>
        <v>Résistant</v>
      </c>
    </row>
    <row r="20" spans="1:30" s="14" customFormat="1" ht="14" customHeight="1">
      <c r="A20" s="33" t="s">
        <v>22</v>
      </c>
      <c r="B20" s="23" t="s">
        <v>7</v>
      </c>
      <c r="C20" s="17">
        <v>19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>
        <v>0</v>
      </c>
      <c r="O20" s="18">
        <v>21</v>
      </c>
      <c r="P20" s="18"/>
      <c r="Q20" s="18"/>
      <c r="R20" s="18"/>
      <c r="S20" s="17">
        <v>33</v>
      </c>
      <c r="T20" s="17">
        <v>19</v>
      </c>
      <c r="U20" s="18"/>
      <c r="V20" s="18"/>
      <c r="W20" s="18"/>
      <c r="X20" s="18"/>
      <c r="Y20" s="18"/>
      <c r="Z20" s="18"/>
      <c r="AA20" s="18"/>
      <c r="AB20" s="18">
        <v>20</v>
      </c>
      <c r="AC20" s="17">
        <v>38</v>
      </c>
      <c r="AD20" s="17">
        <v>0</v>
      </c>
    </row>
    <row r="21" spans="1:30" s="13" customFormat="1" ht="14" customHeight="1">
      <c r="A21" s="13">
        <v>2</v>
      </c>
      <c r="B21" s="24" t="s">
        <v>8</v>
      </c>
      <c r="C21" s="15">
        <f t="shared" ref="C21:AD21" si="11">IF(AND(ISNUMBER(C20),ISNUMBER(C$4)),IF(C$7&lt;&gt;C$5,IF(C20&lt;6,"forte",10^(((C20*LOG(C$4/C$6))+((C$5*LOG(C$6))-(C$7*LOG(C$4))))/(C$5-C$7))),"-"),"-")</f>
        <v>1.8114473285278136</v>
      </c>
      <c r="D21" s="19" t="str">
        <f t="shared" si="11"/>
        <v>-</v>
      </c>
      <c r="E21" s="19" t="str">
        <f t="shared" si="11"/>
        <v>-</v>
      </c>
      <c r="F21" s="19" t="str">
        <f t="shared" si="11"/>
        <v>-</v>
      </c>
      <c r="G21" s="19" t="str">
        <f t="shared" si="11"/>
        <v>-</v>
      </c>
      <c r="H21" s="19" t="str">
        <f t="shared" si="11"/>
        <v>-</v>
      </c>
      <c r="I21" s="19" t="str">
        <f t="shared" si="11"/>
        <v>-</v>
      </c>
      <c r="J21" s="19" t="str">
        <f t="shared" si="11"/>
        <v>-</v>
      </c>
      <c r="K21" s="19" t="str">
        <f t="shared" si="11"/>
        <v>-</v>
      </c>
      <c r="L21" s="19" t="str">
        <f t="shared" si="11"/>
        <v>-</v>
      </c>
      <c r="M21" s="19" t="str">
        <f t="shared" si="11"/>
        <v>-</v>
      </c>
      <c r="N21" s="19" t="str">
        <f t="shared" si="11"/>
        <v>forte</v>
      </c>
      <c r="O21" s="19">
        <f t="shared" si="11"/>
        <v>1.0000000000000011</v>
      </c>
      <c r="P21" s="19" t="str">
        <f t="shared" si="11"/>
        <v>-</v>
      </c>
      <c r="Q21" s="19" t="str">
        <f t="shared" si="11"/>
        <v>-</v>
      </c>
      <c r="R21" s="19" t="str">
        <f t="shared" si="11"/>
        <v>-</v>
      </c>
      <c r="S21" s="15" t="str">
        <f t="shared" si="11"/>
        <v>-</v>
      </c>
      <c r="T21" s="15">
        <f t="shared" si="11"/>
        <v>3.9999999999999991</v>
      </c>
      <c r="U21" s="19" t="str">
        <f t="shared" si="11"/>
        <v>-</v>
      </c>
      <c r="V21" s="19" t="str">
        <f t="shared" si="11"/>
        <v>-</v>
      </c>
      <c r="W21" s="19" t="str">
        <f t="shared" si="11"/>
        <v>-</v>
      </c>
      <c r="X21" s="19" t="str">
        <f t="shared" si="11"/>
        <v>-</v>
      </c>
      <c r="Y21" s="19" t="str">
        <f t="shared" si="11"/>
        <v>-</v>
      </c>
      <c r="Z21" s="19" t="str">
        <f t="shared" si="11"/>
        <v>-</v>
      </c>
      <c r="AA21" s="19" t="str">
        <f t="shared" si="11"/>
        <v>-</v>
      </c>
      <c r="AB21" s="19">
        <f t="shared" si="11"/>
        <v>3.0314331330207973</v>
      </c>
      <c r="AC21" s="15">
        <f t="shared" si="11"/>
        <v>1.9531249999999965E-3</v>
      </c>
      <c r="AD21" s="15" t="str">
        <f t="shared" si="11"/>
        <v>forte</v>
      </c>
    </row>
    <row r="22" spans="1:30" s="13" customFormat="1" ht="14" customHeight="1" thickBot="1">
      <c r="B22" s="25" t="s">
        <v>9</v>
      </c>
      <c r="C22" s="20" t="str">
        <f t="shared" ref="C22:AD22" si="12">IF(ISNUMBER(C20),IF(C20&gt;C$5,"Sensible",IF(C20&lt;=C$7,"Résistant","Intermédiaire")),"-")</f>
        <v>Intermédiaire</v>
      </c>
      <c r="D22" s="21" t="str">
        <f t="shared" si="12"/>
        <v>-</v>
      </c>
      <c r="E22" s="21" t="str">
        <f t="shared" si="12"/>
        <v>-</v>
      </c>
      <c r="F22" s="21" t="str">
        <f t="shared" si="12"/>
        <v>-</v>
      </c>
      <c r="G22" s="21" t="str">
        <f t="shared" si="12"/>
        <v>-</v>
      </c>
      <c r="H22" s="21" t="str">
        <f t="shared" si="12"/>
        <v>-</v>
      </c>
      <c r="I22" s="21" t="str">
        <f t="shared" si="12"/>
        <v>-</v>
      </c>
      <c r="J22" s="21" t="str">
        <f t="shared" si="12"/>
        <v>-</v>
      </c>
      <c r="K22" s="21" t="str">
        <f t="shared" si="12"/>
        <v>-</v>
      </c>
      <c r="L22" s="21" t="str">
        <f t="shared" si="12"/>
        <v>-</v>
      </c>
      <c r="M22" s="21" t="str">
        <f t="shared" si="12"/>
        <v>-</v>
      </c>
      <c r="N22" s="21" t="str">
        <f t="shared" si="12"/>
        <v>Résistant</v>
      </c>
      <c r="O22" s="21" t="str">
        <f t="shared" si="12"/>
        <v>Sensible</v>
      </c>
      <c r="P22" s="21" t="str">
        <f t="shared" si="12"/>
        <v>-</v>
      </c>
      <c r="Q22" s="21" t="str">
        <f t="shared" si="12"/>
        <v>-</v>
      </c>
      <c r="R22" s="21" t="str">
        <f t="shared" si="12"/>
        <v>-</v>
      </c>
      <c r="S22" s="20" t="str">
        <f t="shared" si="12"/>
        <v>Sensible</v>
      </c>
      <c r="T22" s="20" t="str">
        <f t="shared" si="12"/>
        <v>Résistant</v>
      </c>
      <c r="U22" s="21" t="str">
        <f t="shared" si="12"/>
        <v>-</v>
      </c>
      <c r="V22" s="21" t="str">
        <f t="shared" si="12"/>
        <v>-</v>
      </c>
      <c r="W22" s="21" t="str">
        <f t="shared" si="12"/>
        <v>-</v>
      </c>
      <c r="X22" s="21" t="str">
        <f t="shared" si="12"/>
        <v>-</v>
      </c>
      <c r="Y22" s="21" t="str">
        <f t="shared" si="12"/>
        <v>-</v>
      </c>
      <c r="Z22" s="21" t="str">
        <f t="shared" si="12"/>
        <v>-</v>
      </c>
      <c r="AA22" s="21" t="str">
        <f t="shared" si="12"/>
        <v>-</v>
      </c>
      <c r="AB22" s="21" t="str">
        <f t="shared" si="12"/>
        <v>Sensible</v>
      </c>
      <c r="AC22" s="20" t="str">
        <f t="shared" si="12"/>
        <v>Sensible</v>
      </c>
      <c r="AD22" s="20" t="str">
        <f t="shared" si="12"/>
        <v>Résistant</v>
      </c>
    </row>
    <row r="23" spans="1:30" s="14" customFormat="1" ht="14" customHeight="1">
      <c r="A23" s="33" t="s">
        <v>22</v>
      </c>
      <c r="B23" s="23" t="s">
        <v>7</v>
      </c>
      <c r="C23" s="17">
        <v>19</v>
      </c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>
        <v>0</v>
      </c>
      <c r="O23" s="18">
        <v>22</v>
      </c>
      <c r="P23" s="18"/>
      <c r="Q23" s="18"/>
      <c r="R23" s="18"/>
      <c r="S23" s="17">
        <v>33</v>
      </c>
      <c r="T23" s="17">
        <v>19</v>
      </c>
      <c r="U23" s="18"/>
      <c r="V23" s="18"/>
      <c r="W23" s="18"/>
      <c r="X23" s="18"/>
      <c r="Y23" s="18"/>
      <c r="Z23" s="18"/>
      <c r="AA23" s="18"/>
      <c r="AB23" s="18">
        <v>24</v>
      </c>
      <c r="AC23" s="17">
        <v>38</v>
      </c>
      <c r="AD23" s="17">
        <v>0</v>
      </c>
    </row>
    <row r="24" spans="1:30" s="13" customFormat="1" ht="14" customHeight="1">
      <c r="A24" s="13">
        <v>3</v>
      </c>
      <c r="B24" s="24" t="s">
        <v>8</v>
      </c>
      <c r="C24" s="15">
        <f t="shared" ref="C24:AD24" si="13">IF(AND(ISNUMBER(C23),ISNUMBER(C$4)),IF(C$7&lt;&gt;C$5,IF(C23&lt;6,"forte",10^(((C23*LOG(C$4/C$6))+((C$5*LOG(C$6))-(C$7*LOG(C$4))))/(C$5-C$7))),"-"),"-")</f>
        <v>1.8114473285278136</v>
      </c>
      <c r="D24" s="19" t="str">
        <f t="shared" si="13"/>
        <v>-</v>
      </c>
      <c r="E24" s="19" t="str">
        <f t="shared" si="13"/>
        <v>-</v>
      </c>
      <c r="F24" s="19" t="str">
        <f t="shared" si="13"/>
        <v>-</v>
      </c>
      <c r="G24" s="19" t="str">
        <f t="shared" si="13"/>
        <v>-</v>
      </c>
      <c r="H24" s="19" t="str">
        <f t="shared" si="13"/>
        <v>-</v>
      </c>
      <c r="I24" s="19" t="str">
        <f t="shared" si="13"/>
        <v>-</v>
      </c>
      <c r="J24" s="19" t="str">
        <f t="shared" si="13"/>
        <v>-</v>
      </c>
      <c r="K24" s="19" t="str">
        <f t="shared" si="13"/>
        <v>-</v>
      </c>
      <c r="L24" s="19" t="str">
        <f t="shared" si="13"/>
        <v>-</v>
      </c>
      <c r="M24" s="19" t="str">
        <f t="shared" si="13"/>
        <v>-</v>
      </c>
      <c r="N24" s="19" t="str">
        <f t="shared" si="13"/>
        <v>forte</v>
      </c>
      <c r="O24" s="19">
        <f t="shared" si="13"/>
        <v>0.70710678118654813</v>
      </c>
      <c r="P24" s="19" t="str">
        <f t="shared" si="13"/>
        <v>-</v>
      </c>
      <c r="Q24" s="19" t="str">
        <f t="shared" si="13"/>
        <v>-</v>
      </c>
      <c r="R24" s="19" t="str">
        <f t="shared" si="13"/>
        <v>-</v>
      </c>
      <c r="S24" s="15" t="str">
        <f t="shared" si="13"/>
        <v>-</v>
      </c>
      <c r="T24" s="15">
        <f t="shared" si="13"/>
        <v>3.9999999999999991</v>
      </c>
      <c r="U24" s="19" t="str">
        <f t="shared" si="13"/>
        <v>-</v>
      </c>
      <c r="V24" s="19" t="str">
        <f t="shared" si="13"/>
        <v>-</v>
      </c>
      <c r="W24" s="19" t="str">
        <f t="shared" si="13"/>
        <v>-</v>
      </c>
      <c r="X24" s="19" t="str">
        <f t="shared" si="13"/>
        <v>-</v>
      </c>
      <c r="Y24" s="19" t="str">
        <f t="shared" si="13"/>
        <v>-</v>
      </c>
      <c r="Z24" s="19" t="str">
        <f t="shared" si="13"/>
        <v>-</v>
      </c>
      <c r="AA24" s="19" t="str">
        <f t="shared" si="13"/>
        <v>-</v>
      </c>
      <c r="AB24" s="19">
        <f t="shared" si="13"/>
        <v>1.0000000000000009</v>
      </c>
      <c r="AC24" s="15">
        <f t="shared" si="13"/>
        <v>1.9531249999999965E-3</v>
      </c>
      <c r="AD24" s="15" t="str">
        <f t="shared" si="13"/>
        <v>forte</v>
      </c>
    </row>
    <row r="25" spans="1:30" s="13" customFormat="1" ht="14" customHeight="1" thickBot="1">
      <c r="B25" s="25" t="s">
        <v>9</v>
      </c>
      <c r="C25" s="20" t="str">
        <f t="shared" ref="C25:AD25" si="14">IF(ISNUMBER(C23),IF(C23&gt;C$5,"Sensible",IF(C23&lt;=C$7,"Résistant","Intermédiaire")),"-")</f>
        <v>Intermédiaire</v>
      </c>
      <c r="D25" s="21" t="str">
        <f t="shared" si="14"/>
        <v>-</v>
      </c>
      <c r="E25" s="21" t="str">
        <f t="shared" si="14"/>
        <v>-</v>
      </c>
      <c r="F25" s="21" t="str">
        <f t="shared" si="14"/>
        <v>-</v>
      </c>
      <c r="G25" s="21" t="str">
        <f t="shared" si="14"/>
        <v>-</v>
      </c>
      <c r="H25" s="21" t="str">
        <f t="shared" si="14"/>
        <v>-</v>
      </c>
      <c r="I25" s="21" t="str">
        <f t="shared" si="14"/>
        <v>-</v>
      </c>
      <c r="J25" s="21" t="str">
        <f t="shared" si="14"/>
        <v>-</v>
      </c>
      <c r="K25" s="21" t="str">
        <f t="shared" si="14"/>
        <v>-</v>
      </c>
      <c r="L25" s="21" t="str">
        <f t="shared" si="14"/>
        <v>-</v>
      </c>
      <c r="M25" s="21" t="str">
        <f t="shared" si="14"/>
        <v>-</v>
      </c>
      <c r="N25" s="21" t="str">
        <f t="shared" si="14"/>
        <v>Résistant</v>
      </c>
      <c r="O25" s="21" t="str">
        <f t="shared" si="14"/>
        <v>Sensible</v>
      </c>
      <c r="P25" s="21" t="str">
        <f t="shared" si="14"/>
        <v>-</v>
      </c>
      <c r="Q25" s="21" t="str">
        <f t="shared" si="14"/>
        <v>-</v>
      </c>
      <c r="R25" s="21" t="str">
        <f t="shared" si="14"/>
        <v>-</v>
      </c>
      <c r="S25" s="20" t="str">
        <f t="shared" si="14"/>
        <v>Sensible</v>
      </c>
      <c r="T25" s="20" t="str">
        <f t="shared" si="14"/>
        <v>Résistant</v>
      </c>
      <c r="U25" s="21" t="str">
        <f t="shared" si="14"/>
        <v>-</v>
      </c>
      <c r="V25" s="21" t="str">
        <f t="shared" si="14"/>
        <v>-</v>
      </c>
      <c r="W25" s="21" t="str">
        <f t="shared" si="14"/>
        <v>-</v>
      </c>
      <c r="X25" s="21" t="str">
        <f t="shared" si="14"/>
        <v>-</v>
      </c>
      <c r="Y25" s="21" t="str">
        <f t="shared" si="14"/>
        <v>-</v>
      </c>
      <c r="Z25" s="21" t="str">
        <f t="shared" si="14"/>
        <v>-</v>
      </c>
      <c r="AA25" s="21" t="str">
        <f t="shared" si="14"/>
        <v>-</v>
      </c>
      <c r="AB25" s="21" t="str">
        <f t="shared" si="14"/>
        <v>Sensible</v>
      </c>
      <c r="AC25" s="20" t="str">
        <f t="shared" si="14"/>
        <v>Sensible</v>
      </c>
      <c r="AD25" s="20" t="str">
        <f t="shared" si="14"/>
        <v>Résistant</v>
      </c>
    </row>
    <row r="26" spans="1:30" s="14" customFormat="1" ht="14" customHeight="1">
      <c r="A26" s="33" t="s">
        <v>22</v>
      </c>
      <c r="B26" s="23" t="s">
        <v>7</v>
      </c>
      <c r="C26" s="17">
        <v>19</v>
      </c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>
        <v>0</v>
      </c>
      <c r="O26" s="18">
        <v>20</v>
      </c>
      <c r="P26" s="18"/>
      <c r="Q26" s="18"/>
      <c r="R26" s="18"/>
      <c r="S26" s="17">
        <v>33</v>
      </c>
      <c r="T26" s="17">
        <v>19</v>
      </c>
      <c r="U26" s="18"/>
      <c r="V26" s="18"/>
      <c r="W26" s="18"/>
      <c r="X26" s="18"/>
      <c r="Y26" s="18"/>
      <c r="Z26" s="18"/>
      <c r="AA26" s="18"/>
      <c r="AB26" s="18">
        <v>22</v>
      </c>
      <c r="AC26" s="17">
        <v>38</v>
      </c>
      <c r="AD26" s="17">
        <v>0</v>
      </c>
    </row>
    <row r="27" spans="1:30" s="13" customFormat="1" ht="14" customHeight="1">
      <c r="A27" s="13">
        <f>A24+1</f>
        <v>4</v>
      </c>
      <c r="B27" s="24" t="s">
        <v>8</v>
      </c>
      <c r="C27" s="15">
        <f t="shared" ref="C27:AD27" si="15">IF(AND(ISNUMBER(C26),ISNUMBER(C$4)),IF(C$7&lt;&gt;C$5,IF(C26&lt;6,"forte",10^(((C26*LOG(C$4/C$6))+((C$5*LOG(C$6))-(C$7*LOG(C$4))))/(C$5-C$7))),"-"),"-")</f>
        <v>1.8114473285278136</v>
      </c>
      <c r="D27" s="19" t="str">
        <f t="shared" si="15"/>
        <v>-</v>
      </c>
      <c r="E27" s="19" t="str">
        <f t="shared" si="15"/>
        <v>-</v>
      </c>
      <c r="F27" s="19" t="str">
        <f t="shared" si="15"/>
        <v>-</v>
      </c>
      <c r="G27" s="19" t="str">
        <f t="shared" si="15"/>
        <v>-</v>
      </c>
      <c r="H27" s="19" t="str">
        <f t="shared" si="15"/>
        <v>-</v>
      </c>
      <c r="I27" s="19" t="str">
        <f t="shared" si="15"/>
        <v>-</v>
      </c>
      <c r="J27" s="19" t="str">
        <f t="shared" si="15"/>
        <v>-</v>
      </c>
      <c r="K27" s="19" t="str">
        <f t="shared" si="15"/>
        <v>-</v>
      </c>
      <c r="L27" s="19" t="str">
        <f t="shared" si="15"/>
        <v>-</v>
      </c>
      <c r="M27" s="19" t="str">
        <f t="shared" si="15"/>
        <v>-</v>
      </c>
      <c r="N27" s="19" t="str">
        <f t="shared" si="15"/>
        <v>forte</v>
      </c>
      <c r="O27" s="19">
        <f t="shared" si="15"/>
        <v>1.4142135623730967</v>
      </c>
      <c r="P27" s="19" t="str">
        <f t="shared" si="15"/>
        <v>-</v>
      </c>
      <c r="Q27" s="19" t="str">
        <f t="shared" si="15"/>
        <v>-</v>
      </c>
      <c r="R27" s="19" t="str">
        <f t="shared" si="15"/>
        <v>-</v>
      </c>
      <c r="S27" s="15" t="str">
        <f t="shared" si="15"/>
        <v>-</v>
      </c>
      <c r="T27" s="15">
        <f t="shared" si="15"/>
        <v>3.9999999999999991</v>
      </c>
      <c r="U27" s="19" t="str">
        <f t="shared" si="15"/>
        <v>-</v>
      </c>
      <c r="V27" s="19" t="str">
        <f t="shared" si="15"/>
        <v>-</v>
      </c>
      <c r="W27" s="19" t="str">
        <f t="shared" si="15"/>
        <v>-</v>
      </c>
      <c r="X27" s="19" t="str">
        <f t="shared" si="15"/>
        <v>-</v>
      </c>
      <c r="Y27" s="19" t="str">
        <f t="shared" si="15"/>
        <v>-</v>
      </c>
      <c r="Z27" s="19" t="str">
        <f t="shared" si="15"/>
        <v>-</v>
      </c>
      <c r="AA27" s="19" t="str">
        <f t="shared" si="15"/>
        <v>-</v>
      </c>
      <c r="AB27" s="19">
        <f t="shared" si="15"/>
        <v>1.7411011265922487</v>
      </c>
      <c r="AC27" s="15">
        <f t="shared" si="15"/>
        <v>1.9531249999999965E-3</v>
      </c>
      <c r="AD27" s="15" t="str">
        <f t="shared" si="15"/>
        <v>forte</v>
      </c>
    </row>
    <row r="28" spans="1:30" s="13" customFormat="1" ht="14" customHeight="1" thickBot="1">
      <c r="B28" s="25" t="s">
        <v>9</v>
      </c>
      <c r="C28" s="20" t="str">
        <f t="shared" ref="C28:AD28" si="16">IF(ISNUMBER(C26),IF(C26&gt;C$5,"Sensible",IF(C26&lt;=C$7,"Résistant","Intermédiaire")),"-")</f>
        <v>Intermédiaire</v>
      </c>
      <c r="D28" s="21" t="str">
        <f t="shared" si="16"/>
        <v>-</v>
      </c>
      <c r="E28" s="21" t="str">
        <f t="shared" si="16"/>
        <v>-</v>
      </c>
      <c r="F28" s="21" t="str">
        <f t="shared" si="16"/>
        <v>-</v>
      </c>
      <c r="G28" s="21" t="str">
        <f t="shared" si="16"/>
        <v>-</v>
      </c>
      <c r="H28" s="21" t="str">
        <f t="shared" si="16"/>
        <v>-</v>
      </c>
      <c r="I28" s="21" t="str">
        <f t="shared" si="16"/>
        <v>-</v>
      </c>
      <c r="J28" s="21" t="str">
        <f t="shared" si="16"/>
        <v>-</v>
      </c>
      <c r="K28" s="21" t="str">
        <f t="shared" si="16"/>
        <v>-</v>
      </c>
      <c r="L28" s="21" t="str">
        <f t="shared" si="16"/>
        <v>-</v>
      </c>
      <c r="M28" s="21" t="str">
        <f t="shared" si="16"/>
        <v>-</v>
      </c>
      <c r="N28" s="21" t="str">
        <f t="shared" si="16"/>
        <v>Résistant</v>
      </c>
      <c r="O28" s="21" t="str">
        <f t="shared" si="16"/>
        <v>Sensible</v>
      </c>
      <c r="P28" s="21" t="str">
        <f t="shared" si="16"/>
        <v>-</v>
      </c>
      <c r="Q28" s="21" t="str">
        <f t="shared" si="16"/>
        <v>-</v>
      </c>
      <c r="R28" s="21" t="str">
        <f t="shared" si="16"/>
        <v>-</v>
      </c>
      <c r="S28" s="20" t="str">
        <f t="shared" si="16"/>
        <v>Sensible</v>
      </c>
      <c r="T28" s="20" t="str">
        <f t="shared" si="16"/>
        <v>Résistant</v>
      </c>
      <c r="U28" s="21" t="str">
        <f t="shared" si="16"/>
        <v>-</v>
      </c>
      <c r="V28" s="21" t="str">
        <f t="shared" si="16"/>
        <v>-</v>
      </c>
      <c r="W28" s="21" t="str">
        <f t="shared" si="16"/>
        <v>-</v>
      </c>
      <c r="X28" s="21" t="str">
        <f t="shared" si="16"/>
        <v>-</v>
      </c>
      <c r="Y28" s="21" t="str">
        <f t="shared" si="16"/>
        <v>-</v>
      </c>
      <c r="Z28" s="21" t="str">
        <f t="shared" si="16"/>
        <v>-</v>
      </c>
      <c r="AA28" s="21" t="str">
        <f t="shared" si="16"/>
        <v>-</v>
      </c>
      <c r="AB28" s="21" t="str">
        <f t="shared" si="16"/>
        <v>Sensible</v>
      </c>
      <c r="AC28" s="20" t="str">
        <f t="shared" si="16"/>
        <v>Sensible</v>
      </c>
      <c r="AD28" s="20" t="str">
        <f t="shared" si="16"/>
        <v>Résistant</v>
      </c>
    </row>
    <row r="29" spans="1:30" s="14" customFormat="1" ht="14" customHeight="1">
      <c r="A29" s="33" t="s">
        <v>22</v>
      </c>
      <c r="B29" s="23" t="s">
        <v>7</v>
      </c>
      <c r="C29" s="17">
        <v>19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>
        <v>0</v>
      </c>
      <c r="O29" s="18">
        <v>23</v>
      </c>
      <c r="P29" s="18"/>
      <c r="Q29" s="18"/>
      <c r="R29" s="18"/>
      <c r="S29" s="17">
        <v>33</v>
      </c>
      <c r="T29" s="17">
        <v>19</v>
      </c>
      <c r="U29" s="18"/>
      <c r="V29" s="18"/>
      <c r="W29" s="18"/>
      <c r="X29" s="18"/>
      <c r="Y29" s="18"/>
      <c r="Z29" s="18"/>
      <c r="AA29" s="18"/>
      <c r="AB29" s="18">
        <v>22</v>
      </c>
      <c r="AC29" s="17">
        <v>38</v>
      </c>
      <c r="AD29" s="17">
        <v>0</v>
      </c>
    </row>
    <row r="30" spans="1:30" s="13" customFormat="1" ht="14" customHeight="1">
      <c r="A30" s="13">
        <f>A27+1</f>
        <v>5</v>
      </c>
      <c r="B30" s="24" t="s">
        <v>8</v>
      </c>
      <c r="C30" s="15">
        <f t="shared" ref="C30:AD30" si="17">IF(AND(ISNUMBER(C29),ISNUMBER(C$4)),IF(C$7&lt;&gt;C$5,IF(C29&lt;6,"forte",10^(((C29*LOG(C$4/C$6))+((C$5*LOG(C$6))-(C$7*LOG(C$4))))/(C$5-C$7))),"-"),"-")</f>
        <v>1.8114473285278136</v>
      </c>
      <c r="D30" s="19" t="str">
        <f t="shared" si="17"/>
        <v>-</v>
      </c>
      <c r="E30" s="19" t="str">
        <f t="shared" si="17"/>
        <v>-</v>
      </c>
      <c r="F30" s="19" t="str">
        <f t="shared" si="17"/>
        <v>-</v>
      </c>
      <c r="G30" s="19" t="str">
        <f t="shared" si="17"/>
        <v>-</v>
      </c>
      <c r="H30" s="19" t="str">
        <f t="shared" si="17"/>
        <v>-</v>
      </c>
      <c r="I30" s="19" t="str">
        <f t="shared" si="17"/>
        <v>-</v>
      </c>
      <c r="J30" s="19" t="str">
        <f t="shared" si="17"/>
        <v>-</v>
      </c>
      <c r="K30" s="19" t="str">
        <f t="shared" si="17"/>
        <v>-</v>
      </c>
      <c r="L30" s="19" t="str">
        <f t="shared" si="17"/>
        <v>-</v>
      </c>
      <c r="M30" s="19" t="str">
        <f t="shared" si="17"/>
        <v>-</v>
      </c>
      <c r="N30" s="19" t="str">
        <f t="shared" si="17"/>
        <v>forte</v>
      </c>
      <c r="O30" s="19">
        <f t="shared" si="17"/>
        <v>0.50000000000000044</v>
      </c>
      <c r="P30" s="19" t="str">
        <f t="shared" si="17"/>
        <v>-</v>
      </c>
      <c r="Q30" s="19" t="str">
        <f t="shared" si="17"/>
        <v>-</v>
      </c>
      <c r="R30" s="19" t="str">
        <f t="shared" si="17"/>
        <v>-</v>
      </c>
      <c r="S30" s="15" t="str">
        <f t="shared" si="17"/>
        <v>-</v>
      </c>
      <c r="T30" s="15">
        <f t="shared" si="17"/>
        <v>3.9999999999999991</v>
      </c>
      <c r="U30" s="19" t="str">
        <f t="shared" si="17"/>
        <v>-</v>
      </c>
      <c r="V30" s="19" t="str">
        <f t="shared" si="17"/>
        <v>-</v>
      </c>
      <c r="W30" s="19" t="str">
        <f t="shared" si="17"/>
        <v>-</v>
      </c>
      <c r="X30" s="19" t="str">
        <f t="shared" si="17"/>
        <v>-</v>
      </c>
      <c r="Y30" s="19" t="str">
        <f t="shared" si="17"/>
        <v>-</v>
      </c>
      <c r="Z30" s="19" t="str">
        <f t="shared" si="17"/>
        <v>-</v>
      </c>
      <c r="AA30" s="19" t="str">
        <f t="shared" si="17"/>
        <v>-</v>
      </c>
      <c r="AB30" s="19">
        <f t="shared" si="17"/>
        <v>1.7411011265922487</v>
      </c>
      <c r="AC30" s="15">
        <f t="shared" si="17"/>
        <v>1.9531249999999965E-3</v>
      </c>
      <c r="AD30" s="15" t="str">
        <f t="shared" si="17"/>
        <v>forte</v>
      </c>
    </row>
    <row r="31" spans="1:30" s="13" customFormat="1" ht="14" customHeight="1" thickBot="1">
      <c r="B31" s="25" t="s">
        <v>9</v>
      </c>
      <c r="C31" s="20" t="str">
        <f t="shared" ref="C31:AD31" si="18">IF(ISNUMBER(C29),IF(C29&gt;C$5,"Sensible",IF(C29&lt;=C$7,"Résistant","Intermédiaire")),"-")</f>
        <v>Intermédiaire</v>
      </c>
      <c r="D31" s="21" t="str">
        <f t="shared" si="18"/>
        <v>-</v>
      </c>
      <c r="E31" s="21" t="str">
        <f t="shared" si="18"/>
        <v>-</v>
      </c>
      <c r="F31" s="21" t="str">
        <f t="shared" si="18"/>
        <v>-</v>
      </c>
      <c r="G31" s="21" t="str">
        <f t="shared" si="18"/>
        <v>-</v>
      </c>
      <c r="H31" s="21" t="str">
        <f t="shared" si="18"/>
        <v>-</v>
      </c>
      <c r="I31" s="21" t="str">
        <f t="shared" si="18"/>
        <v>-</v>
      </c>
      <c r="J31" s="21" t="str">
        <f t="shared" si="18"/>
        <v>-</v>
      </c>
      <c r="K31" s="21" t="str">
        <f t="shared" si="18"/>
        <v>-</v>
      </c>
      <c r="L31" s="21" t="str">
        <f t="shared" si="18"/>
        <v>-</v>
      </c>
      <c r="M31" s="21" t="str">
        <f t="shared" si="18"/>
        <v>-</v>
      </c>
      <c r="N31" s="21" t="str">
        <f t="shared" si="18"/>
        <v>Résistant</v>
      </c>
      <c r="O31" s="21" t="str">
        <f t="shared" si="18"/>
        <v>Sensible</v>
      </c>
      <c r="P31" s="21" t="str">
        <f t="shared" si="18"/>
        <v>-</v>
      </c>
      <c r="Q31" s="21" t="str">
        <f t="shared" si="18"/>
        <v>-</v>
      </c>
      <c r="R31" s="21" t="str">
        <f t="shared" si="18"/>
        <v>-</v>
      </c>
      <c r="S31" s="20" t="str">
        <f t="shared" si="18"/>
        <v>Sensible</v>
      </c>
      <c r="T31" s="20" t="str">
        <f t="shared" si="18"/>
        <v>Résistant</v>
      </c>
      <c r="U31" s="21" t="str">
        <f t="shared" si="18"/>
        <v>-</v>
      </c>
      <c r="V31" s="21" t="str">
        <f t="shared" si="18"/>
        <v>-</v>
      </c>
      <c r="W31" s="21" t="str">
        <f t="shared" si="18"/>
        <v>-</v>
      </c>
      <c r="X31" s="21" t="str">
        <f t="shared" si="18"/>
        <v>-</v>
      </c>
      <c r="Y31" s="21" t="str">
        <f t="shared" si="18"/>
        <v>-</v>
      </c>
      <c r="Z31" s="21" t="str">
        <f t="shared" si="18"/>
        <v>-</v>
      </c>
      <c r="AA31" s="21" t="str">
        <f t="shared" si="18"/>
        <v>-</v>
      </c>
      <c r="AB31" s="21" t="str">
        <f t="shared" si="18"/>
        <v>Sensible</v>
      </c>
      <c r="AC31" s="20" t="str">
        <f t="shared" si="18"/>
        <v>Sensible</v>
      </c>
      <c r="AD31" s="20" t="str">
        <f t="shared" si="18"/>
        <v>Résistant</v>
      </c>
    </row>
    <row r="32" spans="1:30" s="14" customFormat="1" ht="14" customHeight="1">
      <c r="A32" s="33" t="s">
        <v>22</v>
      </c>
      <c r="B32" s="23" t="s">
        <v>7</v>
      </c>
      <c r="C32" s="17">
        <v>19</v>
      </c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>
        <v>0</v>
      </c>
      <c r="O32" s="18">
        <v>24</v>
      </c>
      <c r="P32" s="18"/>
      <c r="Q32" s="18"/>
      <c r="R32" s="18"/>
      <c r="S32" s="17">
        <v>33</v>
      </c>
      <c r="T32" s="17">
        <v>19</v>
      </c>
      <c r="U32" s="18"/>
      <c r="V32" s="18"/>
      <c r="W32" s="18"/>
      <c r="X32" s="18"/>
      <c r="Y32" s="18"/>
      <c r="Z32" s="18"/>
      <c r="AA32" s="18"/>
      <c r="AB32" s="18">
        <v>20</v>
      </c>
      <c r="AC32" s="17">
        <v>38</v>
      </c>
      <c r="AD32" s="17">
        <v>0</v>
      </c>
    </row>
    <row r="33" spans="1:30" s="13" customFormat="1" ht="14" customHeight="1">
      <c r="A33" s="13">
        <f>A30+1</f>
        <v>6</v>
      </c>
      <c r="B33" s="24" t="s">
        <v>8</v>
      </c>
      <c r="C33" s="15">
        <f t="shared" ref="C33:AD33" si="19">IF(AND(ISNUMBER(C32),ISNUMBER(C$4)),IF(C$7&lt;&gt;C$5,IF(C32&lt;6,"forte",10^(((C32*LOG(C$4/C$6))+((C$5*LOG(C$6))-(C$7*LOG(C$4))))/(C$5-C$7))),"-"),"-")</f>
        <v>1.8114473285278136</v>
      </c>
      <c r="D33" s="19" t="str">
        <f t="shared" si="19"/>
        <v>-</v>
      </c>
      <c r="E33" s="19" t="str">
        <f t="shared" si="19"/>
        <v>-</v>
      </c>
      <c r="F33" s="19" t="str">
        <f t="shared" si="19"/>
        <v>-</v>
      </c>
      <c r="G33" s="19" t="str">
        <f t="shared" si="19"/>
        <v>-</v>
      </c>
      <c r="H33" s="19" t="str">
        <f t="shared" si="19"/>
        <v>-</v>
      </c>
      <c r="I33" s="19" t="str">
        <f t="shared" si="19"/>
        <v>-</v>
      </c>
      <c r="J33" s="19" t="str">
        <f t="shared" si="19"/>
        <v>-</v>
      </c>
      <c r="K33" s="19" t="str">
        <f t="shared" si="19"/>
        <v>-</v>
      </c>
      <c r="L33" s="19" t="str">
        <f t="shared" si="19"/>
        <v>-</v>
      </c>
      <c r="M33" s="19" t="str">
        <f t="shared" si="19"/>
        <v>-</v>
      </c>
      <c r="N33" s="19" t="str">
        <f t="shared" si="19"/>
        <v>forte</v>
      </c>
      <c r="O33" s="19">
        <f t="shared" si="19"/>
        <v>0.35355339059327434</v>
      </c>
      <c r="P33" s="19" t="str">
        <f t="shared" si="19"/>
        <v>-</v>
      </c>
      <c r="Q33" s="19" t="str">
        <f t="shared" si="19"/>
        <v>-</v>
      </c>
      <c r="R33" s="19" t="str">
        <f t="shared" si="19"/>
        <v>-</v>
      </c>
      <c r="S33" s="15" t="str">
        <f t="shared" si="19"/>
        <v>-</v>
      </c>
      <c r="T33" s="15">
        <f t="shared" si="19"/>
        <v>3.9999999999999991</v>
      </c>
      <c r="U33" s="19" t="str">
        <f t="shared" si="19"/>
        <v>-</v>
      </c>
      <c r="V33" s="19" t="str">
        <f t="shared" si="19"/>
        <v>-</v>
      </c>
      <c r="W33" s="19" t="str">
        <f t="shared" si="19"/>
        <v>-</v>
      </c>
      <c r="X33" s="19" t="str">
        <f t="shared" si="19"/>
        <v>-</v>
      </c>
      <c r="Y33" s="19" t="str">
        <f t="shared" si="19"/>
        <v>-</v>
      </c>
      <c r="Z33" s="19" t="str">
        <f t="shared" si="19"/>
        <v>-</v>
      </c>
      <c r="AA33" s="19" t="str">
        <f t="shared" si="19"/>
        <v>-</v>
      </c>
      <c r="AB33" s="19">
        <f t="shared" si="19"/>
        <v>3.0314331330207973</v>
      </c>
      <c r="AC33" s="15">
        <f t="shared" si="19"/>
        <v>1.9531249999999965E-3</v>
      </c>
      <c r="AD33" s="15" t="str">
        <f t="shared" si="19"/>
        <v>forte</v>
      </c>
    </row>
    <row r="34" spans="1:30" s="13" customFormat="1" ht="14" customHeight="1" thickBot="1">
      <c r="B34" s="25" t="s">
        <v>9</v>
      </c>
      <c r="C34" s="20" t="str">
        <f t="shared" ref="C34:AD34" si="20">IF(ISNUMBER(C32),IF(C32&gt;C$5,"Sensible",IF(C32&lt;=C$7,"Résistant","Intermédiaire")),"-")</f>
        <v>Intermédiaire</v>
      </c>
      <c r="D34" s="21" t="str">
        <f t="shared" si="20"/>
        <v>-</v>
      </c>
      <c r="E34" s="21" t="str">
        <f t="shared" si="20"/>
        <v>-</v>
      </c>
      <c r="F34" s="21" t="str">
        <f t="shared" si="20"/>
        <v>-</v>
      </c>
      <c r="G34" s="21" t="str">
        <f t="shared" si="20"/>
        <v>-</v>
      </c>
      <c r="H34" s="21" t="str">
        <f t="shared" si="20"/>
        <v>-</v>
      </c>
      <c r="I34" s="21" t="str">
        <f t="shared" si="20"/>
        <v>-</v>
      </c>
      <c r="J34" s="21" t="str">
        <f t="shared" si="20"/>
        <v>-</v>
      </c>
      <c r="K34" s="21" t="str">
        <f t="shared" si="20"/>
        <v>-</v>
      </c>
      <c r="L34" s="21" t="str">
        <f t="shared" si="20"/>
        <v>-</v>
      </c>
      <c r="M34" s="21" t="str">
        <f t="shared" si="20"/>
        <v>-</v>
      </c>
      <c r="N34" s="21" t="str">
        <f t="shared" si="20"/>
        <v>Résistant</v>
      </c>
      <c r="O34" s="21" t="str">
        <f t="shared" si="20"/>
        <v>Sensible</v>
      </c>
      <c r="P34" s="21" t="str">
        <f t="shared" si="20"/>
        <v>-</v>
      </c>
      <c r="Q34" s="21" t="str">
        <f t="shared" si="20"/>
        <v>-</v>
      </c>
      <c r="R34" s="21" t="str">
        <f t="shared" si="20"/>
        <v>-</v>
      </c>
      <c r="S34" s="20" t="str">
        <f t="shared" si="20"/>
        <v>Sensible</v>
      </c>
      <c r="T34" s="20" t="str">
        <f t="shared" si="20"/>
        <v>Résistant</v>
      </c>
      <c r="U34" s="21" t="str">
        <f t="shared" si="20"/>
        <v>-</v>
      </c>
      <c r="V34" s="21" t="str">
        <f t="shared" si="20"/>
        <v>-</v>
      </c>
      <c r="W34" s="21" t="str">
        <f t="shared" si="20"/>
        <v>-</v>
      </c>
      <c r="X34" s="21" t="str">
        <f t="shared" si="20"/>
        <v>-</v>
      </c>
      <c r="Y34" s="21" t="str">
        <f t="shared" si="20"/>
        <v>-</v>
      </c>
      <c r="Z34" s="21" t="str">
        <f t="shared" si="20"/>
        <v>-</v>
      </c>
      <c r="AA34" s="21" t="str">
        <f t="shared" si="20"/>
        <v>-</v>
      </c>
      <c r="AB34" s="21" t="str">
        <f t="shared" si="20"/>
        <v>Sensible</v>
      </c>
      <c r="AC34" s="20" t="str">
        <f t="shared" si="20"/>
        <v>Sensible</v>
      </c>
      <c r="AD34" s="20" t="str">
        <f t="shared" si="20"/>
        <v>Résistant</v>
      </c>
    </row>
    <row r="35" spans="1:30" s="14" customFormat="1" ht="14" customHeight="1">
      <c r="A35" s="33" t="s">
        <v>22</v>
      </c>
      <c r="B35" s="23" t="s">
        <v>7</v>
      </c>
      <c r="C35" s="17">
        <v>19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>
        <v>0</v>
      </c>
      <c r="O35" s="18">
        <v>28</v>
      </c>
      <c r="P35" s="18"/>
      <c r="Q35" s="18"/>
      <c r="R35" s="18"/>
      <c r="S35" s="17">
        <v>33</v>
      </c>
      <c r="T35" s="17">
        <v>19</v>
      </c>
      <c r="U35" s="18"/>
      <c r="V35" s="18"/>
      <c r="W35" s="18"/>
      <c r="X35" s="18"/>
      <c r="Y35" s="18"/>
      <c r="Z35" s="18"/>
      <c r="AA35" s="18"/>
      <c r="AB35" s="18">
        <v>16</v>
      </c>
      <c r="AC35" s="17">
        <v>38</v>
      </c>
      <c r="AD35" s="17">
        <v>0</v>
      </c>
    </row>
    <row r="36" spans="1:30" s="13" customFormat="1" ht="14" customHeight="1">
      <c r="A36" s="13">
        <f>A33+1</f>
        <v>7</v>
      </c>
      <c r="B36" s="24" t="s">
        <v>8</v>
      </c>
      <c r="C36" s="15">
        <f t="shared" ref="C36:AD36" si="21">IF(AND(ISNUMBER(C35),ISNUMBER(C$4)),IF(C$7&lt;&gt;C$5,IF(C35&lt;6,"forte",10^(((C35*LOG(C$4/C$6))+((C$5*LOG(C$6))-(C$7*LOG(C$4))))/(C$5-C$7))),"-"),"-")</f>
        <v>1.8114473285278136</v>
      </c>
      <c r="D36" s="19" t="str">
        <f t="shared" si="21"/>
        <v>-</v>
      </c>
      <c r="E36" s="19" t="str">
        <f t="shared" si="21"/>
        <v>-</v>
      </c>
      <c r="F36" s="19" t="str">
        <f t="shared" si="21"/>
        <v>-</v>
      </c>
      <c r="G36" s="19" t="str">
        <f t="shared" si="21"/>
        <v>-</v>
      </c>
      <c r="H36" s="19" t="str">
        <f t="shared" si="21"/>
        <v>-</v>
      </c>
      <c r="I36" s="19" t="str">
        <f t="shared" si="21"/>
        <v>-</v>
      </c>
      <c r="J36" s="19" t="str">
        <f t="shared" si="21"/>
        <v>-</v>
      </c>
      <c r="K36" s="19" t="str">
        <f t="shared" si="21"/>
        <v>-</v>
      </c>
      <c r="L36" s="19" t="str">
        <f t="shared" si="21"/>
        <v>-</v>
      </c>
      <c r="M36" s="19" t="str">
        <f t="shared" si="21"/>
        <v>-</v>
      </c>
      <c r="N36" s="19" t="str">
        <f t="shared" si="21"/>
        <v>forte</v>
      </c>
      <c r="O36" s="19">
        <f t="shared" si="21"/>
        <v>8.8388347648318571E-2</v>
      </c>
      <c r="P36" s="19" t="str">
        <f t="shared" si="21"/>
        <v>-</v>
      </c>
      <c r="Q36" s="19" t="str">
        <f t="shared" si="21"/>
        <v>-</v>
      </c>
      <c r="R36" s="19" t="str">
        <f t="shared" si="21"/>
        <v>-</v>
      </c>
      <c r="S36" s="15" t="str">
        <f t="shared" si="21"/>
        <v>-</v>
      </c>
      <c r="T36" s="15">
        <f t="shared" si="21"/>
        <v>3.9999999999999991</v>
      </c>
      <c r="U36" s="19" t="str">
        <f t="shared" si="21"/>
        <v>-</v>
      </c>
      <c r="V36" s="19" t="str">
        <f t="shared" si="21"/>
        <v>-</v>
      </c>
      <c r="W36" s="19" t="str">
        <f t="shared" si="21"/>
        <v>-</v>
      </c>
      <c r="X36" s="19" t="str">
        <f t="shared" si="21"/>
        <v>-</v>
      </c>
      <c r="Y36" s="19" t="str">
        <f t="shared" si="21"/>
        <v>-</v>
      </c>
      <c r="Z36" s="19" t="str">
        <f t="shared" si="21"/>
        <v>-</v>
      </c>
      <c r="AA36" s="19" t="str">
        <f t="shared" si="21"/>
        <v>-</v>
      </c>
      <c r="AB36" s="19">
        <f t="shared" si="21"/>
        <v>9.1895868399762861</v>
      </c>
      <c r="AC36" s="15">
        <f t="shared" si="21"/>
        <v>1.9531249999999965E-3</v>
      </c>
      <c r="AD36" s="15" t="str">
        <f t="shared" si="21"/>
        <v>forte</v>
      </c>
    </row>
    <row r="37" spans="1:30" s="13" customFormat="1" ht="14" customHeight="1" thickBot="1">
      <c r="B37" s="25" t="s">
        <v>9</v>
      </c>
      <c r="C37" s="20" t="str">
        <f t="shared" ref="C37:AD37" si="22">IF(ISNUMBER(C35),IF(C35&gt;C$5,"Sensible",IF(C35&lt;=C$7,"Résistant","Intermédiaire")),"-")</f>
        <v>Intermédiaire</v>
      </c>
      <c r="D37" s="21" t="str">
        <f t="shared" si="22"/>
        <v>-</v>
      </c>
      <c r="E37" s="21" t="str">
        <f t="shared" si="22"/>
        <v>-</v>
      </c>
      <c r="F37" s="21" t="str">
        <f t="shared" si="22"/>
        <v>-</v>
      </c>
      <c r="G37" s="21" t="str">
        <f t="shared" si="22"/>
        <v>-</v>
      </c>
      <c r="H37" s="21" t="str">
        <f t="shared" si="22"/>
        <v>-</v>
      </c>
      <c r="I37" s="21" t="str">
        <f t="shared" si="22"/>
        <v>-</v>
      </c>
      <c r="J37" s="21" t="str">
        <f t="shared" si="22"/>
        <v>-</v>
      </c>
      <c r="K37" s="21" t="str">
        <f t="shared" si="22"/>
        <v>-</v>
      </c>
      <c r="L37" s="21" t="str">
        <f t="shared" si="22"/>
        <v>-</v>
      </c>
      <c r="M37" s="21" t="str">
        <f t="shared" si="22"/>
        <v>-</v>
      </c>
      <c r="N37" s="21" t="str">
        <f t="shared" si="22"/>
        <v>Résistant</v>
      </c>
      <c r="O37" s="21" t="str">
        <f t="shared" si="22"/>
        <v>Sensible</v>
      </c>
      <c r="P37" s="21" t="str">
        <f t="shared" si="22"/>
        <v>-</v>
      </c>
      <c r="Q37" s="21" t="str">
        <f t="shared" si="22"/>
        <v>-</v>
      </c>
      <c r="R37" s="21" t="str">
        <f t="shared" si="22"/>
        <v>-</v>
      </c>
      <c r="S37" s="20" t="str">
        <f t="shared" si="22"/>
        <v>Sensible</v>
      </c>
      <c r="T37" s="20" t="str">
        <f t="shared" si="22"/>
        <v>Résistant</v>
      </c>
      <c r="U37" s="21" t="str">
        <f t="shared" si="22"/>
        <v>-</v>
      </c>
      <c r="V37" s="21" t="str">
        <f t="shared" si="22"/>
        <v>-</v>
      </c>
      <c r="W37" s="21" t="str">
        <f t="shared" si="22"/>
        <v>-</v>
      </c>
      <c r="X37" s="21" t="str">
        <f t="shared" si="22"/>
        <v>-</v>
      </c>
      <c r="Y37" s="21" t="str">
        <f t="shared" si="22"/>
        <v>-</v>
      </c>
      <c r="Z37" s="21" t="str">
        <f t="shared" si="22"/>
        <v>-</v>
      </c>
      <c r="AA37" s="21" t="str">
        <f t="shared" si="22"/>
        <v>-</v>
      </c>
      <c r="AB37" s="21" t="str">
        <f t="shared" si="22"/>
        <v>Intermédiaire</v>
      </c>
      <c r="AC37" s="20" t="str">
        <f t="shared" si="22"/>
        <v>Sensible</v>
      </c>
      <c r="AD37" s="20" t="str">
        <f t="shared" si="22"/>
        <v>Résistant</v>
      </c>
    </row>
    <row r="38" spans="1:30" s="14" customFormat="1" ht="14" customHeight="1">
      <c r="A38" s="33" t="s">
        <v>22</v>
      </c>
      <c r="B38" s="23" t="s">
        <v>7</v>
      </c>
      <c r="C38" s="17">
        <v>19</v>
      </c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>
        <v>0</v>
      </c>
      <c r="O38" s="18">
        <v>23</v>
      </c>
      <c r="P38" s="18"/>
      <c r="Q38" s="18"/>
      <c r="R38" s="18"/>
      <c r="S38" s="17">
        <v>33</v>
      </c>
      <c r="T38" s="17">
        <v>19</v>
      </c>
      <c r="U38" s="18"/>
      <c r="V38" s="18"/>
      <c r="W38" s="18"/>
      <c r="X38" s="18"/>
      <c r="Y38" s="18"/>
      <c r="Z38" s="18"/>
      <c r="AA38" s="18"/>
      <c r="AB38" s="18">
        <v>24</v>
      </c>
      <c r="AC38" s="17">
        <v>38</v>
      </c>
      <c r="AD38" s="17">
        <v>0</v>
      </c>
    </row>
    <row r="39" spans="1:30" s="13" customFormat="1" ht="14" customHeight="1">
      <c r="A39" s="13">
        <f>A36+1</f>
        <v>8</v>
      </c>
      <c r="B39" s="24" t="s">
        <v>8</v>
      </c>
      <c r="C39" s="15">
        <f t="shared" ref="C39:AD39" si="23">IF(AND(ISNUMBER(C38),ISNUMBER(C$4)),IF(C$7&lt;&gt;C$5,IF(C38&lt;6,"forte",10^(((C38*LOG(C$4/C$6))+((C$5*LOG(C$6))-(C$7*LOG(C$4))))/(C$5-C$7))),"-"),"-")</f>
        <v>1.8114473285278136</v>
      </c>
      <c r="D39" s="19" t="str">
        <f t="shared" si="23"/>
        <v>-</v>
      </c>
      <c r="E39" s="19" t="str">
        <f t="shared" si="23"/>
        <v>-</v>
      </c>
      <c r="F39" s="19" t="str">
        <f t="shared" si="23"/>
        <v>-</v>
      </c>
      <c r="G39" s="19" t="str">
        <f t="shared" si="23"/>
        <v>-</v>
      </c>
      <c r="H39" s="19" t="str">
        <f t="shared" si="23"/>
        <v>-</v>
      </c>
      <c r="I39" s="19" t="str">
        <f t="shared" si="23"/>
        <v>-</v>
      </c>
      <c r="J39" s="19" t="str">
        <f t="shared" si="23"/>
        <v>-</v>
      </c>
      <c r="K39" s="19" t="str">
        <f t="shared" si="23"/>
        <v>-</v>
      </c>
      <c r="L39" s="19" t="str">
        <f t="shared" si="23"/>
        <v>-</v>
      </c>
      <c r="M39" s="19" t="str">
        <f t="shared" si="23"/>
        <v>-</v>
      </c>
      <c r="N39" s="19" t="str">
        <f t="shared" si="23"/>
        <v>forte</v>
      </c>
      <c r="O39" s="19">
        <f t="shared" si="23"/>
        <v>0.50000000000000044</v>
      </c>
      <c r="P39" s="19" t="str">
        <f t="shared" si="23"/>
        <v>-</v>
      </c>
      <c r="Q39" s="19" t="str">
        <f t="shared" si="23"/>
        <v>-</v>
      </c>
      <c r="R39" s="19" t="str">
        <f t="shared" si="23"/>
        <v>-</v>
      </c>
      <c r="S39" s="15" t="str">
        <f t="shared" si="23"/>
        <v>-</v>
      </c>
      <c r="T39" s="15">
        <f t="shared" si="23"/>
        <v>3.9999999999999991</v>
      </c>
      <c r="U39" s="19" t="str">
        <f t="shared" si="23"/>
        <v>-</v>
      </c>
      <c r="V39" s="19" t="str">
        <f t="shared" si="23"/>
        <v>-</v>
      </c>
      <c r="W39" s="19" t="str">
        <f t="shared" si="23"/>
        <v>-</v>
      </c>
      <c r="X39" s="19" t="str">
        <f t="shared" si="23"/>
        <v>-</v>
      </c>
      <c r="Y39" s="19" t="str">
        <f t="shared" si="23"/>
        <v>-</v>
      </c>
      <c r="Z39" s="19" t="str">
        <f t="shared" si="23"/>
        <v>-</v>
      </c>
      <c r="AA39" s="19" t="str">
        <f t="shared" si="23"/>
        <v>-</v>
      </c>
      <c r="AB39" s="19">
        <f t="shared" si="23"/>
        <v>1.0000000000000009</v>
      </c>
      <c r="AC39" s="15">
        <f t="shared" si="23"/>
        <v>1.9531249999999965E-3</v>
      </c>
      <c r="AD39" s="15" t="str">
        <f t="shared" si="23"/>
        <v>forte</v>
      </c>
    </row>
    <row r="40" spans="1:30" s="13" customFormat="1" ht="14" customHeight="1" thickBot="1">
      <c r="B40" s="25" t="s">
        <v>9</v>
      </c>
      <c r="C40" s="20" t="str">
        <f t="shared" ref="C40:AD40" si="24">IF(ISNUMBER(C38),IF(C38&gt;C$5,"Sensible",IF(C38&lt;=C$7,"Résistant","Intermédiaire")),"-")</f>
        <v>Intermédiaire</v>
      </c>
      <c r="D40" s="21" t="str">
        <f t="shared" si="24"/>
        <v>-</v>
      </c>
      <c r="E40" s="21" t="str">
        <f t="shared" si="24"/>
        <v>-</v>
      </c>
      <c r="F40" s="21" t="str">
        <f t="shared" si="24"/>
        <v>-</v>
      </c>
      <c r="G40" s="21" t="str">
        <f t="shared" si="24"/>
        <v>-</v>
      </c>
      <c r="H40" s="21" t="str">
        <f t="shared" si="24"/>
        <v>-</v>
      </c>
      <c r="I40" s="21" t="str">
        <f t="shared" si="24"/>
        <v>-</v>
      </c>
      <c r="J40" s="21" t="str">
        <f t="shared" si="24"/>
        <v>-</v>
      </c>
      <c r="K40" s="21" t="str">
        <f t="shared" si="24"/>
        <v>-</v>
      </c>
      <c r="L40" s="21" t="str">
        <f t="shared" si="24"/>
        <v>-</v>
      </c>
      <c r="M40" s="21" t="str">
        <f t="shared" si="24"/>
        <v>-</v>
      </c>
      <c r="N40" s="21" t="str">
        <f t="shared" si="24"/>
        <v>Résistant</v>
      </c>
      <c r="O40" s="21" t="str">
        <f t="shared" si="24"/>
        <v>Sensible</v>
      </c>
      <c r="P40" s="21" t="str">
        <f t="shared" si="24"/>
        <v>-</v>
      </c>
      <c r="Q40" s="21" t="str">
        <f t="shared" si="24"/>
        <v>-</v>
      </c>
      <c r="R40" s="21" t="str">
        <f t="shared" si="24"/>
        <v>-</v>
      </c>
      <c r="S40" s="20" t="str">
        <f t="shared" si="24"/>
        <v>Sensible</v>
      </c>
      <c r="T40" s="20" t="str">
        <f t="shared" si="24"/>
        <v>Résistant</v>
      </c>
      <c r="U40" s="21" t="str">
        <f t="shared" si="24"/>
        <v>-</v>
      </c>
      <c r="V40" s="21" t="str">
        <f t="shared" si="24"/>
        <v>-</v>
      </c>
      <c r="W40" s="21" t="str">
        <f t="shared" si="24"/>
        <v>-</v>
      </c>
      <c r="X40" s="21" t="str">
        <f t="shared" si="24"/>
        <v>-</v>
      </c>
      <c r="Y40" s="21" t="str">
        <f t="shared" si="24"/>
        <v>-</v>
      </c>
      <c r="Z40" s="21" t="str">
        <f t="shared" si="24"/>
        <v>-</v>
      </c>
      <c r="AA40" s="21" t="str">
        <f t="shared" si="24"/>
        <v>-</v>
      </c>
      <c r="AB40" s="21" t="str">
        <f t="shared" si="24"/>
        <v>Sensible</v>
      </c>
      <c r="AC40" s="20" t="str">
        <f t="shared" si="24"/>
        <v>Sensible</v>
      </c>
      <c r="AD40" s="20" t="str">
        <f t="shared" si="24"/>
        <v>Résistant</v>
      </c>
    </row>
    <row r="41" spans="1:30" s="14" customFormat="1" ht="14" customHeight="1">
      <c r="A41" s="33" t="s">
        <v>22</v>
      </c>
      <c r="B41" s="23" t="s">
        <v>7</v>
      </c>
      <c r="C41" s="17">
        <v>19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>
        <v>0</v>
      </c>
      <c r="O41" s="18">
        <v>20</v>
      </c>
      <c r="P41" s="18"/>
      <c r="Q41" s="18"/>
      <c r="R41" s="18"/>
      <c r="S41" s="17">
        <v>33</v>
      </c>
      <c r="T41" s="17">
        <v>19</v>
      </c>
      <c r="U41" s="18"/>
      <c r="V41" s="18"/>
      <c r="W41" s="18"/>
      <c r="X41" s="18"/>
      <c r="Y41" s="18"/>
      <c r="Z41" s="18"/>
      <c r="AA41" s="18"/>
      <c r="AB41" s="18">
        <v>30</v>
      </c>
      <c r="AC41" s="17">
        <v>38</v>
      </c>
      <c r="AD41" s="17">
        <v>0</v>
      </c>
    </row>
    <row r="42" spans="1:30" s="13" customFormat="1" ht="14" customHeight="1">
      <c r="A42" s="13">
        <f>A39+1</f>
        <v>9</v>
      </c>
      <c r="B42" s="24" t="s">
        <v>8</v>
      </c>
      <c r="C42" s="15">
        <f t="shared" ref="C42:AD42" si="25">IF(AND(ISNUMBER(C41),ISNUMBER(C$4)),IF(C$7&lt;&gt;C$5,IF(C41&lt;6,"forte",10^(((C41*LOG(C$4/C$6))+((C$5*LOG(C$6))-(C$7*LOG(C$4))))/(C$5-C$7))),"-"),"-")</f>
        <v>1.8114473285278136</v>
      </c>
      <c r="D42" s="19" t="str">
        <f t="shared" si="25"/>
        <v>-</v>
      </c>
      <c r="E42" s="19" t="str">
        <f t="shared" si="25"/>
        <v>-</v>
      </c>
      <c r="F42" s="19" t="str">
        <f t="shared" si="25"/>
        <v>-</v>
      </c>
      <c r="G42" s="19" t="str">
        <f t="shared" si="25"/>
        <v>-</v>
      </c>
      <c r="H42" s="19" t="str">
        <f t="shared" si="25"/>
        <v>-</v>
      </c>
      <c r="I42" s="19" t="str">
        <f t="shared" si="25"/>
        <v>-</v>
      </c>
      <c r="J42" s="19" t="str">
        <f t="shared" si="25"/>
        <v>-</v>
      </c>
      <c r="K42" s="19" t="str">
        <f t="shared" si="25"/>
        <v>-</v>
      </c>
      <c r="L42" s="19" t="str">
        <f t="shared" si="25"/>
        <v>-</v>
      </c>
      <c r="M42" s="19" t="str">
        <f t="shared" si="25"/>
        <v>-</v>
      </c>
      <c r="N42" s="19" t="str">
        <f t="shared" si="25"/>
        <v>forte</v>
      </c>
      <c r="O42" s="19">
        <f t="shared" si="25"/>
        <v>1.4142135623730967</v>
      </c>
      <c r="P42" s="19" t="str">
        <f t="shared" si="25"/>
        <v>-</v>
      </c>
      <c r="Q42" s="19" t="str">
        <f t="shared" si="25"/>
        <v>-</v>
      </c>
      <c r="R42" s="19" t="str">
        <f t="shared" si="25"/>
        <v>-</v>
      </c>
      <c r="S42" s="15" t="str">
        <f t="shared" si="25"/>
        <v>-</v>
      </c>
      <c r="T42" s="15">
        <f t="shared" si="25"/>
        <v>3.9999999999999991</v>
      </c>
      <c r="U42" s="19" t="str">
        <f t="shared" si="25"/>
        <v>-</v>
      </c>
      <c r="V42" s="19" t="str">
        <f t="shared" si="25"/>
        <v>-</v>
      </c>
      <c r="W42" s="19" t="str">
        <f t="shared" si="25"/>
        <v>-</v>
      </c>
      <c r="X42" s="19" t="str">
        <f t="shared" si="25"/>
        <v>-</v>
      </c>
      <c r="Y42" s="19" t="str">
        <f t="shared" si="25"/>
        <v>-</v>
      </c>
      <c r="Z42" s="19" t="str">
        <f t="shared" si="25"/>
        <v>-</v>
      </c>
      <c r="AA42" s="19" t="str">
        <f t="shared" si="25"/>
        <v>-</v>
      </c>
      <c r="AB42" s="19">
        <f t="shared" si="25"/>
        <v>0.18946457081379983</v>
      </c>
      <c r="AC42" s="15">
        <f t="shared" si="25"/>
        <v>1.9531249999999965E-3</v>
      </c>
      <c r="AD42" s="15" t="str">
        <f t="shared" si="25"/>
        <v>forte</v>
      </c>
    </row>
    <row r="43" spans="1:30" s="13" customFormat="1" ht="14" customHeight="1" thickBot="1">
      <c r="B43" s="25" t="s">
        <v>9</v>
      </c>
      <c r="C43" s="20" t="str">
        <f t="shared" ref="C43:AD43" si="26">IF(ISNUMBER(C41),IF(C41&gt;C$5,"Sensible",IF(C41&lt;=C$7,"Résistant","Intermédiaire")),"-")</f>
        <v>Intermédiaire</v>
      </c>
      <c r="D43" s="21" t="str">
        <f t="shared" si="26"/>
        <v>-</v>
      </c>
      <c r="E43" s="21" t="str">
        <f t="shared" si="26"/>
        <v>-</v>
      </c>
      <c r="F43" s="21" t="str">
        <f t="shared" si="26"/>
        <v>-</v>
      </c>
      <c r="G43" s="21" t="str">
        <f t="shared" si="26"/>
        <v>-</v>
      </c>
      <c r="H43" s="21" t="str">
        <f t="shared" si="26"/>
        <v>-</v>
      </c>
      <c r="I43" s="21" t="str">
        <f t="shared" si="26"/>
        <v>-</v>
      </c>
      <c r="J43" s="21" t="str">
        <f t="shared" si="26"/>
        <v>-</v>
      </c>
      <c r="K43" s="21" t="str">
        <f t="shared" si="26"/>
        <v>-</v>
      </c>
      <c r="L43" s="21" t="str">
        <f t="shared" si="26"/>
        <v>-</v>
      </c>
      <c r="M43" s="21" t="str">
        <f t="shared" si="26"/>
        <v>-</v>
      </c>
      <c r="N43" s="21" t="str">
        <f t="shared" si="26"/>
        <v>Résistant</v>
      </c>
      <c r="O43" s="21" t="str">
        <f t="shared" si="26"/>
        <v>Sensible</v>
      </c>
      <c r="P43" s="21" t="str">
        <f t="shared" si="26"/>
        <v>-</v>
      </c>
      <c r="Q43" s="21" t="str">
        <f t="shared" si="26"/>
        <v>-</v>
      </c>
      <c r="R43" s="21" t="str">
        <f t="shared" si="26"/>
        <v>-</v>
      </c>
      <c r="S43" s="20" t="str">
        <f t="shared" si="26"/>
        <v>Sensible</v>
      </c>
      <c r="T43" s="20" t="str">
        <f t="shared" si="26"/>
        <v>Résistant</v>
      </c>
      <c r="U43" s="21" t="str">
        <f t="shared" si="26"/>
        <v>-</v>
      </c>
      <c r="V43" s="21" t="str">
        <f t="shared" si="26"/>
        <v>-</v>
      </c>
      <c r="W43" s="21" t="str">
        <f t="shared" si="26"/>
        <v>-</v>
      </c>
      <c r="X43" s="21" t="str">
        <f t="shared" si="26"/>
        <v>-</v>
      </c>
      <c r="Y43" s="21" t="str">
        <f t="shared" si="26"/>
        <v>-</v>
      </c>
      <c r="Z43" s="21" t="str">
        <f t="shared" si="26"/>
        <v>-</v>
      </c>
      <c r="AA43" s="21" t="str">
        <f t="shared" si="26"/>
        <v>-</v>
      </c>
      <c r="AB43" s="21" t="str">
        <f t="shared" si="26"/>
        <v>Sensible</v>
      </c>
      <c r="AC43" s="20" t="str">
        <f t="shared" si="26"/>
        <v>Sensible</v>
      </c>
      <c r="AD43" s="20" t="str">
        <f t="shared" si="26"/>
        <v>Résistant</v>
      </c>
    </row>
    <row r="44" spans="1:30" s="14" customFormat="1" ht="14" customHeight="1">
      <c r="A44" s="33" t="s">
        <v>22</v>
      </c>
      <c r="B44" s="23" t="s">
        <v>7</v>
      </c>
      <c r="C44" s="17">
        <v>19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>
        <v>0</v>
      </c>
      <c r="O44" s="18">
        <v>20</v>
      </c>
      <c r="P44" s="18"/>
      <c r="Q44" s="18"/>
      <c r="R44" s="18"/>
      <c r="S44" s="17">
        <v>33</v>
      </c>
      <c r="T44" s="17">
        <v>19</v>
      </c>
      <c r="U44" s="18"/>
      <c r="V44" s="18"/>
      <c r="W44" s="18"/>
      <c r="X44" s="18"/>
      <c r="Y44" s="18"/>
      <c r="Z44" s="18"/>
      <c r="AA44" s="18"/>
      <c r="AB44" s="18"/>
      <c r="AC44" s="17">
        <v>38</v>
      </c>
      <c r="AD44" s="17">
        <v>0</v>
      </c>
    </row>
    <row r="45" spans="1:30" s="13" customFormat="1" ht="14" customHeight="1">
      <c r="A45" s="13">
        <f>A42+1</f>
        <v>10</v>
      </c>
      <c r="B45" s="24" t="s">
        <v>8</v>
      </c>
      <c r="C45" s="15">
        <f t="shared" ref="C45:AD45" si="27">IF(AND(ISNUMBER(C44),ISNUMBER(C$4)),IF(C$7&lt;&gt;C$5,IF(C44&lt;6,"forte",10^(((C44*LOG(C$4/C$6))+((C$5*LOG(C$6))-(C$7*LOG(C$4))))/(C$5-C$7))),"-"),"-")</f>
        <v>1.8114473285278136</v>
      </c>
      <c r="D45" s="19" t="str">
        <f t="shared" si="27"/>
        <v>-</v>
      </c>
      <c r="E45" s="19" t="str">
        <f t="shared" si="27"/>
        <v>-</v>
      </c>
      <c r="F45" s="19" t="str">
        <f t="shared" si="27"/>
        <v>-</v>
      </c>
      <c r="G45" s="19" t="str">
        <f t="shared" si="27"/>
        <v>-</v>
      </c>
      <c r="H45" s="19" t="str">
        <f t="shared" si="27"/>
        <v>-</v>
      </c>
      <c r="I45" s="19" t="str">
        <f t="shared" si="27"/>
        <v>-</v>
      </c>
      <c r="J45" s="19" t="str">
        <f t="shared" si="27"/>
        <v>-</v>
      </c>
      <c r="K45" s="19" t="str">
        <f t="shared" si="27"/>
        <v>-</v>
      </c>
      <c r="L45" s="19" t="str">
        <f t="shared" si="27"/>
        <v>-</v>
      </c>
      <c r="M45" s="19" t="str">
        <f t="shared" si="27"/>
        <v>-</v>
      </c>
      <c r="N45" s="19" t="str">
        <f t="shared" si="27"/>
        <v>forte</v>
      </c>
      <c r="O45" s="19">
        <f t="shared" si="27"/>
        <v>1.4142135623730967</v>
      </c>
      <c r="P45" s="19" t="str">
        <f t="shared" si="27"/>
        <v>-</v>
      </c>
      <c r="Q45" s="19" t="str">
        <f t="shared" si="27"/>
        <v>-</v>
      </c>
      <c r="R45" s="19" t="str">
        <f t="shared" si="27"/>
        <v>-</v>
      </c>
      <c r="S45" s="15" t="str">
        <f t="shared" si="27"/>
        <v>-</v>
      </c>
      <c r="T45" s="15">
        <f t="shared" si="27"/>
        <v>3.9999999999999991</v>
      </c>
      <c r="U45" s="19" t="str">
        <f t="shared" si="27"/>
        <v>-</v>
      </c>
      <c r="V45" s="19" t="str">
        <f t="shared" si="27"/>
        <v>-</v>
      </c>
      <c r="W45" s="19" t="str">
        <f t="shared" si="27"/>
        <v>-</v>
      </c>
      <c r="X45" s="19" t="str">
        <f t="shared" si="27"/>
        <v>-</v>
      </c>
      <c r="Y45" s="19" t="str">
        <f t="shared" si="27"/>
        <v>-</v>
      </c>
      <c r="Z45" s="19" t="str">
        <f t="shared" si="27"/>
        <v>-</v>
      </c>
      <c r="AA45" s="19" t="str">
        <f t="shared" si="27"/>
        <v>-</v>
      </c>
      <c r="AB45" s="19" t="str">
        <f t="shared" si="27"/>
        <v>-</v>
      </c>
      <c r="AC45" s="15">
        <f t="shared" si="27"/>
        <v>1.9531249999999965E-3</v>
      </c>
      <c r="AD45" s="15" t="str">
        <f t="shared" si="27"/>
        <v>forte</v>
      </c>
    </row>
    <row r="46" spans="1:30" s="13" customFormat="1" ht="14" customHeight="1" thickBot="1">
      <c r="B46" s="25" t="s">
        <v>9</v>
      </c>
      <c r="C46" s="20" t="str">
        <f t="shared" ref="C46:AD46" si="28">IF(ISNUMBER(C44),IF(C44&gt;C$5,"Sensible",IF(C44&lt;=C$7,"Résistant","Intermédiaire")),"-")</f>
        <v>Intermédiaire</v>
      </c>
      <c r="D46" s="21" t="str">
        <f t="shared" si="28"/>
        <v>-</v>
      </c>
      <c r="E46" s="21" t="str">
        <f t="shared" si="28"/>
        <v>-</v>
      </c>
      <c r="F46" s="21" t="str">
        <f t="shared" si="28"/>
        <v>-</v>
      </c>
      <c r="G46" s="21" t="str">
        <f t="shared" si="28"/>
        <v>-</v>
      </c>
      <c r="H46" s="21" t="str">
        <f t="shared" si="28"/>
        <v>-</v>
      </c>
      <c r="I46" s="21" t="str">
        <f t="shared" si="28"/>
        <v>-</v>
      </c>
      <c r="J46" s="21" t="str">
        <f t="shared" si="28"/>
        <v>-</v>
      </c>
      <c r="K46" s="21" t="str">
        <f t="shared" si="28"/>
        <v>-</v>
      </c>
      <c r="L46" s="21" t="str">
        <f t="shared" si="28"/>
        <v>-</v>
      </c>
      <c r="M46" s="21" t="str">
        <f t="shared" si="28"/>
        <v>-</v>
      </c>
      <c r="N46" s="21" t="str">
        <f t="shared" si="28"/>
        <v>Résistant</v>
      </c>
      <c r="O46" s="21" t="str">
        <f t="shared" si="28"/>
        <v>Sensible</v>
      </c>
      <c r="P46" s="21" t="str">
        <f t="shared" si="28"/>
        <v>-</v>
      </c>
      <c r="Q46" s="21" t="str">
        <f t="shared" si="28"/>
        <v>-</v>
      </c>
      <c r="R46" s="21" t="str">
        <f t="shared" si="28"/>
        <v>-</v>
      </c>
      <c r="S46" s="20" t="str">
        <f t="shared" si="28"/>
        <v>Sensible</v>
      </c>
      <c r="T46" s="20" t="str">
        <f t="shared" si="28"/>
        <v>Résistant</v>
      </c>
      <c r="U46" s="21" t="str">
        <f t="shared" si="28"/>
        <v>-</v>
      </c>
      <c r="V46" s="21" t="str">
        <f t="shared" si="28"/>
        <v>-</v>
      </c>
      <c r="W46" s="21" t="str">
        <f t="shared" si="28"/>
        <v>-</v>
      </c>
      <c r="X46" s="21" t="str">
        <f t="shared" si="28"/>
        <v>-</v>
      </c>
      <c r="Y46" s="21" t="str">
        <f t="shared" si="28"/>
        <v>-</v>
      </c>
      <c r="Z46" s="21" t="str">
        <f t="shared" si="28"/>
        <v>-</v>
      </c>
      <c r="AA46" s="21" t="str">
        <f t="shared" si="28"/>
        <v>-</v>
      </c>
      <c r="AB46" s="21" t="str">
        <f t="shared" si="28"/>
        <v>-</v>
      </c>
      <c r="AC46" s="20" t="str">
        <f t="shared" si="28"/>
        <v>Sensible</v>
      </c>
      <c r="AD46" s="20" t="str">
        <f t="shared" si="28"/>
        <v>Résistant</v>
      </c>
    </row>
    <row r="47" spans="1:30" s="14" customFormat="1" ht="14" customHeight="1">
      <c r="A47" s="33" t="s">
        <v>22</v>
      </c>
      <c r="B47" s="23" t="s">
        <v>7</v>
      </c>
      <c r="C47" s="17">
        <v>19</v>
      </c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>
        <v>0</v>
      </c>
      <c r="O47" s="18">
        <v>20</v>
      </c>
      <c r="P47" s="18"/>
      <c r="Q47" s="18"/>
      <c r="R47" s="18"/>
      <c r="S47" s="17">
        <v>33</v>
      </c>
      <c r="T47" s="17">
        <v>19</v>
      </c>
      <c r="U47" s="18"/>
      <c r="V47" s="18"/>
      <c r="W47" s="18"/>
      <c r="X47" s="18"/>
      <c r="Y47" s="18"/>
      <c r="Z47" s="18"/>
      <c r="AA47" s="18"/>
      <c r="AB47" s="18"/>
      <c r="AC47" s="17">
        <v>38</v>
      </c>
      <c r="AD47" s="17">
        <v>0</v>
      </c>
    </row>
    <row r="48" spans="1:30" s="13" customFormat="1" ht="14" customHeight="1">
      <c r="A48" s="13">
        <f>A45+1</f>
        <v>11</v>
      </c>
      <c r="B48" s="24" t="s">
        <v>8</v>
      </c>
      <c r="C48" s="15">
        <f t="shared" ref="C48:AD48" si="29">IF(AND(ISNUMBER(C47),ISNUMBER(C$4)),IF(C$7&lt;&gt;C$5,IF(C47&lt;6,"forte",10^(((C47*LOG(C$4/C$6))+((C$5*LOG(C$6))-(C$7*LOG(C$4))))/(C$5-C$7))),"-"),"-")</f>
        <v>1.8114473285278136</v>
      </c>
      <c r="D48" s="19" t="str">
        <f t="shared" si="29"/>
        <v>-</v>
      </c>
      <c r="E48" s="19" t="str">
        <f t="shared" si="29"/>
        <v>-</v>
      </c>
      <c r="F48" s="19" t="str">
        <f t="shared" si="29"/>
        <v>-</v>
      </c>
      <c r="G48" s="19" t="str">
        <f t="shared" si="29"/>
        <v>-</v>
      </c>
      <c r="H48" s="19" t="str">
        <f t="shared" si="29"/>
        <v>-</v>
      </c>
      <c r="I48" s="19" t="str">
        <f t="shared" si="29"/>
        <v>-</v>
      </c>
      <c r="J48" s="19" t="str">
        <f t="shared" si="29"/>
        <v>-</v>
      </c>
      <c r="K48" s="19" t="str">
        <f t="shared" si="29"/>
        <v>-</v>
      </c>
      <c r="L48" s="19" t="str">
        <f t="shared" si="29"/>
        <v>-</v>
      </c>
      <c r="M48" s="19" t="str">
        <f t="shared" si="29"/>
        <v>-</v>
      </c>
      <c r="N48" s="19" t="str">
        <f t="shared" si="29"/>
        <v>forte</v>
      </c>
      <c r="O48" s="19">
        <f t="shared" si="29"/>
        <v>1.4142135623730967</v>
      </c>
      <c r="P48" s="19" t="str">
        <f t="shared" si="29"/>
        <v>-</v>
      </c>
      <c r="Q48" s="19" t="str">
        <f t="shared" si="29"/>
        <v>-</v>
      </c>
      <c r="R48" s="19" t="str">
        <f t="shared" si="29"/>
        <v>-</v>
      </c>
      <c r="S48" s="15" t="str">
        <f t="shared" si="29"/>
        <v>-</v>
      </c>
      <c r="T48" s="15">
        <f t="shared" si="29"/>
        <v>3.9999999999999991</v>
      </c>
      <c r="U48" s="19" t="str">
        <f t="shared" si="29"/>
        <v>-</v>
      </c>
      <c r="V48" s="19" t="str">
        <f t="shared" si="29"/>
        <v>-</v>
      </c>
      <c r="W48" s="19" t="str">
        <f t="shared" si="29"/>
        <v>-</v>
      </c>
      <c r="X48" s="19" t="str">
        <f t="shared" si="29"/>
        <v>-</v>
      </c>
      <c r="Y48" s="19" t="str">
        <f t="shared" si="29"/>
        <v>-</v>
      </c>
      <c r="Z48" s="19" t="str">
        <f t="shared" si="29"/>
        <v>-</v>
      </c>
      <c r="AA48" s="19" t="str">
        <f t="shared" si="29"/>
        <v>-</v>
      </c>
      <c r="AB48" s="19" t="str">
        <f t="shared" si="29"/>
        <v>-</v>
      </c>
      <c r="AC48" s="15">
        <f t="shared" si="29"/>
        <v>1.9531249999999965E-3</v>
      </c>
      <c r="AD48" s="15" t="str">
        <f t="shared" si="29"/>
        <v>forte</v>
      </c>
    </row>
    <row r="49" spans="1:30" s="13" customFormat="1" ht="14" customHeight="1" thickBot="1">
      <c r="B49" s="25" t="s">
        <v>9</v>
      </c>
      <c r="C49" s="20" t="str">
        <f t="shared" ref="C49:AD49" si="30">IF(ISNUMBER(C47),IF(C47&gt;C$5,"Sensible",IF(C47&lt;=C$7,"Résistant","Intermédiaire")),"-")</f>
        <v>Intermédiaire</v>
      </c>
      <c r="D49" s="21" t="str">
        <f t="shared" si="30"/>
        <v>-</v>
      </c>
      <c r="E49" s="21" t="str">
        <f t="shared" si="30"/>
        <v>-</v>
      </c>
      <c r="F49" s="21" t="str">
        <f t="shared" si="30"/>
        <v>-</v>
      </c>
      <c r="G49" s="21" t="str">
        <f t="shared" si="30"/>
        <v>-</v>
      </c>
      <c r="H49" s="21" t="str">
        <f t="shared" si="30"/>
        <v>-</v>
      </c>
      <c r="I49" s="21" t="str">
        <f t="shared" si="30"/>
        <v>-</v>
      </c>
      <c r="J49" s="21" t="str">
        <f t="shared" si="30"/>
        <v>-</v>
      </c>
      <c r="K49" s="21" t="str">
        <f t="shared" si="30"/>
        <v>-</v>
      </c>
      <c r="L49" s="21" t="str">
        <f t="shared" si="30"/>
        <v>-</v>
      </c>
      <c r="M49" s="21" t="str">
        <f t="shared" si="30"/>
        <v>-</v>
      </c>
      <c r="N49" s="21" t="str">
        <f t="shared" si="30"/>
        <v>Résistant</v>
      </c>
      <c r="O49" s="21" t="str">
        <f t="shared" si="30"/>
        <v>Sensible</v>
      </c>
      <c r="P49" s="21" t="str">
        <f t="shared" si="30"/>
        <v>-</v>
      </c>
      <c r="Q49" s="21" t="str">
        <f t="shared" si="30"/>
        <v>-</v>
      </c>
      <c r="R49" s="21" t="str">
        <f t="shared" si="30"/>
        <v>-</v>
      </c>
      <c r="S49" s="20" t="str">
        <f t="shared" si="30"/>
        <v>Sensible</v>
      </c>
      <c r="T49" s="20" t="str">
        <f t="shared" si="30"/>
        <v>Résistant</v>
      </c>
      <c r="U49" s="21" t="str">
        <f t="shared" si="30"/>
        <v>-</v>
      </c>
      <c r="V49" s="21" t="str">
        <f t="shared" si="30"/>
        <v>-</v>
      </c>
      <c r="W49" s="21" t="str">
        <f t="shared" si="30"/>
        <v>-</v>
      </c>
      <c r="X49" s="21" t="str">
        <f t="shared" si="30"/>
        <v>-</v>
      </c>
      <c r="Y49" s="21" t="str">
        <f t="shared" si="30"/>
        <v>-</v>
      </c>
      <c r="Z49" s="21" t="str">
        <f t="shared" si="30"/>
        <v>-</v>
      </c>
      <c r="AA49" s="21" t="str">
        <f t="shared" si="30"/>
        <v>-</v>
      </c>
      <c r="AB49" s="21" t="str">
        <f t="shared" si="30"/>
        <v>-</v>
      </c>
      <c r="AC49" s="20" t="str">
        <f t="shared" si="30"/>
        <v>Sensible</v>
      </c>
      <c r="AD49" s="20" t="str">
        <f t="shared" si="30"/>
        <v>Résistant</v>
      </c>
    </row>
    <row r="50" spans="1:30" s="14" customFormat="1" ht="14" customHeight="1">
      <c r="A50" s="33" t="s">
        <v>22</v>
      </c>
      <c r="B50" s="23" t="s">
        <v>7</v>
      </c>
      <c r="C50" s="17">
        <v>19</v>
      </c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>
        <v>0</v>
      </c>
      <c r="O50" s="18">
        <v>19</v>
      </c>
      <c r="P50" s="18"/>
      <c r="Q50" s="18"/>
      <c r="R50" s="18"/>
      <c r="S50" s="17">
        <v>33</v>
      </c>
      <c r="T50" s="17">
        <v>19</v>
      </c>
      <c r="U50" s="18"/>
      <c r="V50" s="18"/>
      <c r="W50" s="18"/>
      <c r="X50" s="18"/>
      <c r="Y50" s="18"/>
      <c r="Z50" s="18"/>
      <c r="AA50" s="18"/>
      <c r="AB50" s="18"/>
      <c r="AC50" s="17">
        <v>38</v>
      </c>
      <c r="AD50" s="17">
        <v>0</v>
      </c>
    </row>
    <row r="51" spans="1:30" s="13" customFormat="1" ht="14" customHeight="1">
      <c r="A51" s="13">
        <f>A48+1</f>
        <v>12</v>
      </c>
      <c r="B51" s="24" t="s">
        <v>8</v>
      </c>
      <c r="C51" s="15">
        <f t="shared" ref="C51:AD51" si="31">IF(AND(ISNUMBER(C50),ISNUMBER(C$4)),IF(C$7&lt;&gt;C$5,IF(C50&lt;6,"forte",10^(((C50*LOG(C$4/C$6))+((C$5*LOG(C$6))-(C$7*LOG(C$4))))/(C$5-C$7))),"-"),"-")</f>
        <v>1.8114473285278136</v>
      </c>
      <c r="D51" s="19" t="str">
        <f t="shared" si="31"/>
        <v>-</v>
      </c>
      <c r="E51" s="19" t="str">
        <f t="shared" si="31"/>
        <v>-</v>
      </c>
      <c r="F51" s="19" t="str">
        <f t="shared" si="31"/>
        <v>-</v>
      </c>
      <c r="G51" s="19" t="str">
        <f t="shared" si="31"/>
        <v>-</v>
      </c>
      <c r="H51" s="19" t="str">
        <f t="shared" si="31"/>
        <v>-</v>
      </c>
      <c r="I51" s="19" t="str">
        <f t="shared" si="31"/>
        <v>-</v>
      </c>
      <c r="J51" s="19" t="str">
        <f t="shared" si="31"/>
        <v>-</v>
      </c>
      <c r="K51" s="19" t="str">
        <f t="shared" si="31"/>
        <v>-</v>
      </c>
      <c r="L51" s="19" t="str">
        <f t="shared" si="31"/>
        <v>-</v>
      </c>
      <c r="M51" s="19" t="str">
        <f t="shared" si="31"/>
        <v>-</v>
      </c>
      <c r="N51" s="19" t="str">
        <f t="shared" si="31"/>
        <v>forte</v>
      </c>
      <c r="O51" s="19">
        <f t="shared" si="31"/>
        <v>2.0000000000000022</v>
      </c>
      <c r="P51" s="19" t="str">
        <f t="shared" si="31"/>
        <v>-</v>
      </c>
      <c r="Q51" s="19" t="str">
        <f t="shared" si="31"/>
        <v>-</v>
      </c>
      <c r="R51" s="19" t="str">
        <f t="shared" si="31"/>
        <v>-</v>
      </c>
      <c r="S51" s="15" t="str">
        <f t="shared" si="31"/>
        <v>-</v>
      </c>
      <c r="T51" s="15">
        <f t="shared" si="31"/>
        <v>3.9999999999999991</v>
      </c>
      <c r="U51" s="19" t="str">
        <f t="shared" si="31"/>
        <v>-</v>
      </c>
      <c r="V51" s="19" t="str">
        <f t="shared" si="31"/>
        <v>-</v>
      </c>
      <c r="W51" s="19" t="str">
        <f t="shared" si="31"/>
        <v>-</v>
      </c>
      <c r="X51" s="19" t="str">
        <f t="shared" si="31"/>
        <v>-</v>
      </c>
      <c r="Y51" s="19" t="str">
        <f t="shared" si="31"/>
        <v>-</v>
      </c>
      <c r="Z51" s="19" t="str">
        <f t="shared" si="31"/>
        <v>-</v>
      </c>
      <c r="AA51" s="19" t="str">
        <f t="shared" si="31"/>
        <v>-</v>
      </c>
      <c r="AB51" s="19" t="str">
        <f t="shared" si="31"/>
        <v>-</v>
      </c>
      <c r="AC51" s="15">
        <f t="shared" si="31"/>
        <v>1.9531249999999965E-3</v>
      </c>
      <c r="AD51" s="15" t="str">
        <f t="shared" si="31"/>
        <v>forte</v>
      </c>
    </row>
    <row r="52" spans="1:30" s="13" customFormat="1" ht="14" customHeight="1" thickBot="1">
      <c r="B52" s="25" t="s">
        <v>9</v>
      </c>
      <c r="C52" s="20" t="str">
        <f t="shared" ref="C52:N52" si="32">IF(ISNUMBER(C50),IF(C50&gt;C$5,"Sensible",IF(C50&lt;=C$7,"Résistant","Intermédiaire")),"-")</f>
        <v>Intermédiaire</v>
      </c>
      <c r="D52" s="21" t="str">
        <f t="shared" si="32"/>
        <v>-</v>
      </c>
      <c r="E52" s="21" t="str">
        <f t="shared" si="32"/>
        <v>-</v>
      </c>
      <c r="F52" s="21" t="str">
        <f t="shared" si="32"/>
        <v>-</v>
      </c>
      <c r="G52" s="21" t="str">
        <f t="shared" si="32"/>
        <v>-</v>
      </c>
      <c r="H52" s="21" t="str">
        <f t="shared" si="32"/>
        <v>-</v>
      </c>
      <c r="I52" s="21" t="str">
        <f t="shared" si="32"/>
        <v>-</v>
      </c>
      <c r="J52" s="21" t="str">
        <f t="shared" si="32"/>
        <v>-</v>
      </c>
      <c r="K52" s="21" t="str">
        <f t="shared" si="32"/>
        <v>-</v>
      </c>
      <c r="L52" s="21" t="str">
        <f t="shared" si="32"/>
        <v>-</v>
      </c>
      <c r="M52" s="21" t="str">
        <f t="shared" si="32"/>
        <v>-</v>
      </c>
      <c r="N52" s="21" t="str">
        <f t="shared" si="32"/>
        <v>Résistant</v>
      </c>
      <c r="O52" s="21">
        <v>21</v>
      </c>
      <c r="P52" s="21" t="str">
        <f t="shared" ref="P52:AD52" si="33">IF(ISNUMBER(P50),IF(P50&gt;P$5,"Sensible",IF(P50&lt;=P$7,"Résistant","Intermédiaire")),"-")</f>
        <v>-</v>
      </c>
      <c r="Q52" s="21" t="str">
        <f t="shared" si="33"/>
        <v>-</v>
      </c>
      <c r="R52" s="21" t="str">
        <f t="shared" si="33"/>
        <v>-</v>
      </c>
      <c r="S52" s="20" t="str">
        <f t="shared" si="33"/>
        <v>Sensible</v>
      </c>
      <c r="T52" s="20" t="str">
        <f t="shared" si="33"/>
        <v>Résistant</v>
      </c>
      <c r="U52" s="21" t="str">
        <f t="shared" si="33"/>
        <v>-</v>
      </c>
      <c r="V52" s="21" t="str">
        <f t="shared" si="33"/>
        <v>-</v>
      </c>
      <c r="W52" s="21" t="str">
        <f t="shared" si="33"/>
        <v>-</v>
      </c>
      <c r="X52" s="21" t="str">
        <f t="shared" si="33"/>
        <v>-</v>
      </c>
      <c r="Y52" s="21" t="str">
        <f t="shared" si="33"/>
        <v>-</v>
      </c>
      <c r="Z52" s="21" t="str">
        <f t="shared" si="33"/>
        <v>-</v>
      </c>
      <c r="AA52" s="21" t="str">
        <f t="shared" si="33"/>
        <v>-</v>
      </c>
      <c r="AB52" s="21" t="str">
        <f t="shared" si="33"/>
        <v>-</v>
      </c>
      <c r="AC52" s="20" t="str">
        <f t="shared" si="33"/>
        <v>Sensible</v>
      </c>
      <c r="AD52" s="20" t="str">
        <f t="shared" si="33"/>
        <v>Résistant</v>
      </c>
    </row>
    <row r="53" spans="1:30" s="14" customFormat="1" ht="14" customHeight="1">
      <c r="A53" s="33" t="s">
        <v>22</v>
      </c>
      <c r="B53" s="23" t="s">
        <v>7</v>
      </c>
      <c r="C53" s="17">
        <v>19</v>
      </c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>
        <v>0</v>
      </c>
      <c r="O53" s="18"/>
      <c r="P53" s="18"/>
      <c r="Q53" s="18"/>
      <c r="R53" s="18"/>
      <c r="S53" s="17">
        <v>33</v>
      </c>
      <c r="T53" s="17">
        <v>19</v>
      </c>
      <c r="U53" s="18"/>
      <c r="V53" s="18"/>
      <c r="W53" s="18"/>
      <c r="X53" s="18"/>
      <c r="Y53" s="18"/>
      <c r="Z53" s="18"/>
      <c r="AA53" s="18"/>
      <c r="AB53" s="18"/>
      <c r="AC53" s="17">
        <v>38</v>
      </c>
      <c r="AD53" s="17">
        <v>0</v>
      </c>
    </row>
    <row r="54" spans="1:30" s="13" customFormat="1" ht="14" customHeight="1">
      <c r="A54" s="13">
        <f>A51+1</f>
        <v>13</v>
      </c>
      <c r="B54" s="24" t="s">
        <v>8</v>
      </c>
      <c r="C54" s="15">
        <f t="shared" ref="C54:AD54" si="34">IF(AND(ISNUMBER(C53),ISNUMBER(C$4)),IF(C$7&lt;&gt;C$5,IF(C53&lt;6,"forte",10^(((C53*LOG(C$4/C$6))+((C$5*LOG(C$6))-(C$7*LOG(C$4))))/(C$5-C$7))),"-"),"-")</f>
        <v>1.8114473285278136</v>
      </c>
      <c r="D54" s="19" t="str">
        <f t="shared" si="34"/>
        <v>-</v>
      </c>
      <c r="E54" s="19" t="str">
        <f t="shared" si="34"/>
        <v>-</v>
      </c>
      <c r="F54" s="19" t="str">
        <f t="shared" si="34"/>
        <v>-</v>
      </c>
      <c r="G54" s="19" t="str">
        <f t="shared" si="34"/>
        <v>-</v>
      </c>
      <c r="H54" s="19" t="str">
        <f t="shared" si="34"/>
        <v>-</v>
      </c>
      <c r="I54" s="19" t="str">
        <f t="shared" si="34"/>
        <v>-</v>
      </c>
      <c r="J54" s="19" t="str">
        <f t="shared" si="34"/>
        <v>-</v>
      </c>
      <c r="K54" s="19" t="str">
        <f t="shared" si="34"/>
        <v>-</v>
      </c>
      <c r="L54" s="19" t="str">
        <f t="shared" si="34"/>
        <v>-</v>
      </c>
      <c r="M54" s="19" t="str">
        <f t="shared" si="34"/>
        <v>-</v>
      </c>
      <c r="N54" s="19" t="str">
        <f t="shared" si="34"/>
        <v>forte</v>
      </c>
      <c r="O54" s="19" t="str">
        <f t="shared" si="34"/>
        <v>-</v>
      </c>
      <c r="P54" s="19" t="str">
        <f t="shared" si="34"/>
        <v>-</v>
      </c>
      <c r="Q54" s="19" t="str">
        <f t="shared" si="34"/>
        <v>-</v>
      </c>
      <c r="R54" s="19" t="str">
        <f t="shared" si="34"/>
        <v>-</v>
      </c>
      <c r="S54" s="15" t="str">
        <f t="shared" si="34"/>
        <v>-</v>
      </c>
      <c r="T54" s="15">
        <f t="shared" si="34"/>
        <v>3.9999999999999991</v>
      </c>
      <c r="U54" s="19" t="str">
        <f t="shared" si="34"/>
        <v>-</v>
      </c>
      <c r="V54" s="19" t="str">
        <f t="shared" si="34"/>
        <v>-</v>
      </c>
      <c r="W54" s="19" t="str">
        <f t="shared" si="34"/>
        <v>-</v>
      </c>
      <c r="X54" s="19" t="str">
        <f t="shared" si="34"/>
        <v>-</v>
      </c>
      <c r="Y54" s="19" t="str">
        <f t="shared" si="34"/>
        <v>-</v>
      </c>
      <c r="Z54" s="19" t="str">
        <f t="shared" si="34"/>
        <v>-</v>
      </c>
      <c r="AA54" s="19" t="str">
        <f t="shared" si="34"/>
        <v>-</v>
      </c>
      <c r="AB54" s="19" t="str">
        <f t="shared" si="34"/>
        <v>-</v>
      </c>
      <c r="AC54" s="15">
        <f t="shared" si="34"/>
        <v>1.9531249999999965E-3</v>
      </c>
      <c r="AD54" s="15" t="str">
        <f t="shared" si="34"/>
        <v>forte</v>
      </c>
    </row>
    <row r="55" spans="1:30" s="13" customFormat="1" ht="14" customHeight="1" thickBot="1">
      <c r="B55" s="25" t="s">
        <v>9</v>
      </c>
      <c r="C55" s="20" t="str">
        <f t="shared" ref="C55:AD55" si="35">IF(ISNUMBER(C53),IF(C53&gt;C$5,"Sensible",IF(C53&lt;=C$7,"Résistant","Intermédiaire")),"-")</f>
        <v>Intermédiaire</v>
      </c>
      <c r="D55" s="21" t="str">
        <f t="shared" si="35"/>
        <v>-</v>
      </c>
      <c r="E55" s="21" t="str">
        <f t="shared" si="35"/>
        <v>-</v>
      </c>
      <c r="F55" s="21" t="str">
        <f t="shared" si="35"/>
        <v>-</v>
      </c>
      <c r="G55" s="21" t="str">
        <f t="shared" si="35"/>
        <v>-</v>
      </c>
      <c r="H55" s="21" t="str">
        <f t="shared" si="35"/>
        <v>-</v>
      </c>
      <c r="I55" s="21" t="str">
        <f t="shared" si="35"/>
        <v>-</v>
      </c>
      <c r="J55" s="21" t="str">
        <f t="shared" si="35"/>
        <v>-</v>
      </c>
      <c r="K55" s="21" t="str">
        <f t="shared" si="35"/>
        <v>-</v>
      </c>
      <c r="L55" s="21" t="str">
        <f t="shared" si="35"/>
        <v>-</v>
      </c>
      <c r="M55" s="21" t="str">
        <f t="shared" si="35"/>
        <v>-</v>
      </c>
      <c r="N55" s="21" t="str">
        <f t="shared" si="35"/>
        <v>Résistant</v>
      </c>
      <c r="O55" s="21" t="str">
        <f t="shared" si="35"/>
        <v>-</v>
      </c>
      <c r="P55" s="21" t="str">
        <f t="shared" si="35"/>
        <v>-</v>
      </c>
      <c r="Q55" s="21" t="str">
        <f t="shared" si="35"/>
        <v>-</v>
      </c>
      <c r="R55" s="21" t="str">
        <f t="shared" si="35"/>
        <v>-</v>
      </c>
      <c r="S55" s="20" t="str">
        <f t="shared" si="35"/>
        <v>Sensible</v>
      </c>
      <c r="T55" s="20" t="str">
        <f t="shared" si="35"/>
        <v>Résistant</v>
      </c>
      <c r="U55" s="21" t="str">
        <f t="shared" si="35"/>
        <v>-</v>
      </c>
      <c r="V55" s="21" t="str">
        <f t="shared" si="35"/>
        <v>-</v>
      </c>
      <c r="W55" s="21" t="str">
        <f t="shared" si="35"/>
        <v>-</v>
      </c>
      <c r="X55" s="21" t="str">
        <f t="shared" si="35"/>
        <v>-</v>
      </c>
      <c r="Y55" s="21" t="str">
        <f t="shared" si="35"/>
        <v>-</v>
      </c>
      <c r="Z55" s="21" t="str">
        <f t="shared" si="35"/>
        <v>-</v>
      </c>
      <c r="AA55" s="21" t="str">
        <f t="shared" si="35"/>
        <v>-</v>
      </c>
      <c r="AB55" s="21" t="str">
        <f t="shared" si="35"/>
        <v>-</v>
      </c>
      <c r="AC55" s="20" t="str">
        <f t="shared" si="35"/>
        <v>Sensible</v>
      </c>
      <c r="AD55" s="20" t="str">
        <f t="shared" si="35"/>
        <v>Résistant</v>
      </c>
    </row>
    <row r="56" spans="1:30" s="14" customFormat="1" ht="14" customHeight="1">
      <c r="A56" s="33" t="s">
        <v>22</v>
      </c>
      <c r="B56" s="23" t="s">
        <v>7</v>
      </c>
      <c r="C56" s="17">
        <v>19</v>
      </c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>
        <v>0</v>
      </c>
      <c r="O56" s="18"/>
      <c r="P56" s="18"/>
      <c r="Q56" s="18"/>
      <c r="R56" s="18"/>
      <c r="S56" s="17">
        <v>33</v>
      </c>
      <c r="T56" s="17">
        <v>19</v>
      </c>
      <c r="U56" s="18"/>
      <c r="V56" s="18"/>
      <c r="W56" s="18"/>
      <c r="X56" s="18"/>
      <c r="Y56" s="18"/>
      <c r="Z56" s="18"/>
      <c r="AA56" s="18"/>
      <c r="AB56" s="18"/>
      <c r="AC56" s="17">
        <v>38</v>
      </c>
      <c r="AD56" s="17">
        <v>0</v>
      </c>
    </row>
    <row r="57" spans="1:30" s="13" customFormat="1" ht="14" customHeight="1">
      <c r="A57" s="13">
        <f>A54+1</f>
        <v>14</v>
      </c>
      <c r="B57" s="24" t="s">
        <v>8</v>
      </c>
      <c r="C57" s="15">
        <f t="shared" ref="C57:AD57" si="36">IF(AND(ISNUMBER(C56),ISNUMBER(C$4)),IF(C$7&lt;&gt;C$5,IF(C56&lt;6,"forte",10^(((C56*LOG(C$4/C$6))+((C$5*LOG(C$6))-(C$7*LOG(C$4))))/(C$5-C$7))),"-"),"-")</f>
        <v>1.8114473285278136</v>
      </c>
      <c r="D57" s="19" t="str">
        <f t="shared" si="36"/>
        <v>-</v>
      </c>
      <c r="E57" s="19" t="str">
        <f t="shared" si="36"/>
        <v>-</v>
      </c>
      <c r="F57" s="19" t="str">
        <f t="shared" si="36"/>
        <v>-</v>
      </c>
      <c r="G57" s="19" t="str">
        <f t="shared" si="36"/>
        <v>-</v>
      </c>
      <c r="H57" s="19" t="str">
        <f t="shared" si="36"/>
        <v>-</v>
      </c>
      <c r="I57" s="19" t="str">
        <f t="shared" si="36"/>
        <v>-</v>
      </c>
      <c r="J57" s="19" t="str">
        <f t="shared" si="36"/>
        <v>-</v>
      </c>
      <c r="K57" s="19" t="str">
        <f t="shared" si="36"/>
        <v>-</v>
      </c>
      <c r="L57" s="19" t="str">
        <f t="shared" si="36"/>
        <v>-</v>
      </c>
      <c r="M57" s="19" t="str">
        <f t="shared" si="36"/>
        <v>-</v>
      </c>
      <c r="N57" s="19" t="str">
        <f t="shared" si="36"/>
        <v>forte</v>
      </c>
      <c r="O57" s="19" t="str">
        <f t="shared" si="36"/>
        <v>-</v>
      </c>
      <c r="P57" s="19" t="str">
        <f t="shared" si="36"/>
        <v>-</v>
      </c>
      <c r="Q57" s="19" t="str">
        <f t="shared" si="36"/>
        <v>-</v>
      </c>
      <c r="R57" s="19" t="str">
        <f t="shared" si="36"/>
        <v>-</v>
      </c>
      <c r="S57" s="15" t="str">
        <f t="shared" si="36"/>
        <v>-</v>
      </c>
      <c r="T57" s="15">
        <f t="shared" si="36"/>
        <v>3.9999999999999991</v>
      </c>
      <c r="U57" s="19" t="str">
        <f t="shared" si="36"/>
        <v>-</v>
      </c>
      <c r="V57" s="19" t="str">
        <f t="shared" si="36"/>
        <v>-</v>
      </c>
      <c r="W57" s="19" t="str">
        <f t="shared" si="36"/>
        <v>-</v>
      </c>
      <c r="X57" s="19" t="str">
        <f t="shared" si="36"/>
        <v>-</v>
      </c>
      <c r="Y57" s="19" t="str">
        <f t="shared" si="36"/>
        <v>-</v>
      </c>
      <c r="Z57" s="19" t="str">
        <f t="shared" si="36"/>
        <v>-</v>
      </c>
      <c r="AA57" s="19" t="str">
        <f t="shared" si="36"/>
        <v>-</v>
      </c>
      <c r="AB57" s="19" t="str">
        <f t="shared" si="36"/>
        <v>-</v>
      </c>
      <c r="AC57" s="15">
        <f t="shared" si="36"/>
        <v>1.9531249999999965E-3</v>
      </c>
      <c r="AD57" s="15" t="str">
        <f t="shared" si="36"/>
        <v>forte</v>
      </c>
    </row>
    <row r="58" spans="1:30" s="13" customFormat="1" ht="14" customHeight="1" thickBot="1">
      <c r="B58" s="25" t="s">
        <v>9</v>
      </c>
      <c r="C58" s="20" t="str">
        <f t="shared" ref="C58:AD58" si="37">IF(ISNUMBER(C56),IF(C56&gt;C$5,"Sensible",IF(C56&lt;=C$7,"Résistant","Intermédiaire")),"-")</f>
        <v>Intermédiaire</v>
      </c>
      <c r="D58" s="21" t="str">
        <f t="shared" si="37"/>
        <v>-</v>
      </c>
      <c r="E58" s="21" t="str">
        <f t="shared" si="37"/>
        <v>-</v>
      </c>
      <c r="F58" s="21" t="str">
        <f t="shared" si="37"/>
        <v>-</v>
      </c>
      <c r="G58" s="21" t="str">
        <f t="shared" si="37"/>
        <v>-</v>
      </c>
      <c r="H58" s="21" t="str">
        <f t="shared" si="37"/>
        <v>-</v>
      </c>
      <c r="I58" s="21" t="str">
        <f t="shared" si="37"/>
        <v>-</v>
      </c>
      <c r="J58" s="21" t="str">
        <f t="shared" si="37"/>
        <v>-</v>
      </c>
      <c r="K58" s="21" t="str">
        <f t="shared" si="37"/>
        <v>-</v>
      </c>
      <c r="L58" s="21" t="str">
        <f t="shared" si="37"/>
        <v>-</v>
      </c>
      <c r="M58" s="21" t="str">
        <f t="shared" si="37"/>
        <v>-</v>
      </c>
      <c r="N58" s="21" t="str">
        <f t="shared" si="37"/>
        <v>Résistant</v>
      </c>
      <c r="O58" s="21" t="str">
        <f t="shared" si="37"/>
        <v>-</v>
      </c>
      <c r="P58" s="21" t="str">
        <f t="shared" si="37"/>
        <v>-</v>
      </c>
      <c r="Q58" s="21" t="str">
        <f t="shared" si="37"/>
        <v>-</v>
      </c>
      <c r="R58" s="21" t="str">
        <f t="shared" si="37"/>
        <v>-</v>
      </c>
      <c r="S58" s="20" t="str">
        <f t="shared" si="37"/>
        <v>Sensible</v>
      </c>
      <c r="T58" s="20" t="str">
        <f t="shared" si="37"/>
        <v>Résistant</v>
      </c>
      <c r="U58" s="21" t="str">
        <f t="shared" si="37"/>
        <v>-</v>
      </c>
      <c r="V58" s="21" t="str">
        <f t="shared" si="37"/>
        <v>-</v>
      </c>
      <c r="W58" s="21" t="str">
        <f t="shared" si="37"/>
        <v>-</v>
      </c>
      <c r="X58" s="21" t="str">
        <f t="shared" si="37"/>
        <v>-</v>
      </c>
      <c r="Y58" s="21" t="str">
        <f t="shared" si="37"/>
        <v>-</v>
      </c>
      <c r="Z58" s="21" t="str">
        <f t="shared" si="37"/>
        <v>-</v>
      </c>
      <c r="AA58" s="21" t="str">
        <f t="shared" si="37"/>
        <v>-</v>
      </c>
      <c r="AB58" s="21" t="str">
        <f t="shared" si="37"/>
        <v>-</v>
      </c>
      <c r="AC58" s="20" t="str">
        <f t="shared" si="37"/>
        <v>Sensible</v>
      </c>
      <c r="AD58" s="20" t="str">
        <f t="shared" si="37"/>
        <v>Résistant</v>
      </c>
    </row>
    <row r="59" spans="1:30" s="14" customFormat="1" ht="14" customHeight="1">
      <c r="A59" s="33" t="s">
        <v>22</v>
      </c>
      <c r="B59" s="23" t="s">
        <v>7</v>
      </c>
      <c r="C59" s="17">
        <v>19</v>
      </c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>
        <v>0</v>
      </c>
      <c r="O59" s="18"/>
      <c r="P59" s="18"/>
      <c r="Q59" s="18"/>
      <c r="R59" s="18"/>
      <c r="S59" s="17">
        <v>33</v>
      </c>
      <c r="T59" s="17">
        <v>19</v>
      </c>
      <c r="U59" s="18"/>
      <c r="V59" s="18"/>
      <c r="W59" s="18"/>
      <c r="X59" s="18"/>
      <c r="Y59" s="18"/>
      <c r="Z59" s="18"/>
      <c r="AA59" s="18"/>
      <c r="AB59" s="18"/>
      <c r="AC59" s="17">
        <v>38</v>
      </c>
      <c r="AD59" s="17">
        <v>0</v>
      </c>
    </row>
    <row r="60" spans="1:30" s="13" customFormat="1" ht="14" customHeight="1">
      <c r="A60" s="13">
        <f>A57+1</f>
        <v>15</v>
      </c>
      <c r="B60" s="24" t="s">
        <v>8</v>
      </c>
      <c r="C60" s="15">
        <f t="shared" ref="C60:AD60" si="38">IF(AND(ISNUMBER(C59),ISNUMBER(C$4)),IF(C$7&lt;&gt;C$5,IF(C59&lt;6,"forte",10^(((C59*LOG(C$4/C$6))+((C$5*LOG(C$6))-(C$7*LOG(C$4))))/(C$5-C$7))),"-"),"-")</f>
        <v>1.8114473285278136</v>
      </c>
      <c r="D60" s="19" t="str">
        <f t="shared" si="38"/>
        <v>-</v>
      </c>
      <c r="E60" s="19" t="str">
        <f t="shared" si="38"/>
        <v>-</v>
      </c>
      <c r="F60" s="19" t="str">
        <f t="shared" si="38"/>
        <v>-</v>
      </c>
      <c r="G60" s="19" t="str">
        <f t="shared" si="38"/>
        <v>-</v>
      </c>
      <c r="H60" s="19" t="str">
        <f t="shared" si="38"/>
        <v>-</v>
      </c>
      <c r="I60" s="19" t="str">
        <f t="shared" si="38"/>
        <v>-</v>
      </c>
      <c r="J60" s="19" t="str">
        <f t="shared" si="38"/>
        <v>-</v>
      </c>
      <c r="K60" s="19" t="str">
        <f t="shared" si="38"/>
        <v>-</v>
      </c>
      <c r="L60" s="19" t="str">
        <f t="shared" si="38"/>
        <v>-</v>
      </c>
      <c r="M60" s="19" t="str">
        <f t="shared" si="38"/>
        <v>-</v>
      </c>
      <c r="N60" s="19" t="str">
        <f t="shared" si="38"/>
        <v>forte</v>
      </c>
      <c r="O60" s="19" t="str">
        <f t="shared" si="38"/>
        <v>-</v>
      </c>
      <c r="P60" s="19" t="str">
        <f t="shared" si="38"/>
        <v>-</v>
      </c>
      <c r="Q60" s="19" t="str">
        <f t="shared" si="38"/>
        <v>-</v>
      </c>
      <c r="R60" s="19" t="str">
        <f t="shared" si="38"/>
        <v>-</v>
      </c>
      <c r="S60" s="15" t="str">
        <f t="shared" si="38"/>
        <v>-</v>
      </c>
      <c r="T60" s="15">
        <f t="shared" si="38"/>
        <v>3.9999999999999991</v>
      </c>
      <c r="U60" s="19" t="str">
        <f t="shared" si="38"/>
        <v>-</v>
      </c>
      <c r="V60" s="19" t="str">
        <f t="shared" si="38"/>
        <v>-</v>
      </c>
      <c r="W60" s="19" t="str">
        <f t="shared" si="38"/>
        <v>-</v>
      </c>
      <c r="X60" s="19" t="str">
        <f t="shared" si="38"/>
        <v>-</v>
      </c>
      <c r="Y60" s="19" t="str">
        <f t="shared" si="38"/>
        <v>-</v>
      </c>
      <c r="Z60" s="19" t="str">
        <f t="shared" si="38"/>
        <v>-</v>
      </c>
      <c r="AA60" s="19" t="str">
        <f t="shared" si="38"/>
        <v>-</v>
      </c>
      <c r="AB60" s="19" t="str">
        <f t="shared" si="38"/>
        <v>-</v>
      </c>
      <c r="AC60" s="15">
        <f t="shared" si="38"/>
        <v>1.9531249999999965E-3</v>
      </c>
      <c r="AD60" s="15" t="str">
        <f t="shared" si="38"/>
        <v>forte</v>
      </c>
    </row>
    <row r="61" spans="1:30" s="13" customFormat="1" ht="14" customHeight="1" thickBot="1">
      <c r="B61" s="25" t="s">
        <v>9</v>
      </c>
      <c r="C61" s="20" t="str">
        <f t="shared" ref="C61:AD61" si="39">IF(ISNUMBER(C59),IF(C59&gt;C$5,"Sensible",IF(C59&lt;=C$7,"Résistant","Intermédiaire")),"-")</f>
        <v>Intermédiaire</v>
      </c>
      <c r="D61" s="21" t="str">
        <f t="shared" si="39"/>
        <v>-</v>
      </c>
      <c r="E61" s="21" t="str">
        <f t="shared" si="39"/>
        <v>-</v>
      </c>
      <c r="F61" s="21" t="str">
        <f t="shared" si="39"/>
        <v>-</v>
      </c>
      <c r="G61" s="21" t="str">
        <f t="shared" si="39"/>
        <v>-</v>
      </c>
      <c r="H61" s="21" t="str">
        <f t="shared" si="39"/>
        <v>-</v>
      </c>
      <c r="I61" s="21" t="str">
        <f t="shared" si="39"/>
        <v>-</v>
      </c>
      <c r="J61" s="21" t="str">
        <f t="shared" si="39"/>
        <v>-</v>
      </c>
      <c r="K61" s="21" t="str">
        <f t="shared" si="39"/>
        <v>-</v>
      </c>
      <c r="L61" s="21" t="str">
        <f t="shared" si="39"/>
        <v>-</v>
      </c>
      <c r="M61" s="21" t="str">
        <f t="shared" si="39"/>
        <v>-</v>
      </c>
      <c r="N61" s="21" t="str">
        <f t="shared" si="39"/>
        <v>Résistant</v>
      </c>
      <c r="O61" s="21" t="str">
        <f t="shared" si="39"/>
        <v>-</v>
      </c>
      <c r="P61" s="21" t="str">
        <f t="shared" si="39"/>
        <v>-</v>
      </c>
      <c r="Q61" s="21" t="str">
        <f t="shared" si="39"/>
        <v>-</v>
      </c>
      <c r="R61" s="21" t="str">
        <f t="shared" si="39"/>
        <v>-</v>
      </c>
      <c r="S61" s="20" t="str">
        <f t="shared" si="39"/>
        <v>Sensible</v>
      </c>
      <c r="T61" s="20" t="str">
        <f t="shared" si="39"/>
        <v>Résistant</v>
      </c>
      <c r="U61" s="21" t="str">
        <f t="shared" si="39"/>
        <v>-</v>
      </c>
      <c r="V61" s="21" t="str">
        <f t="shared" si="39"/>
        <v>-</v>
      </c>
      <c r="W61" s="21" t="str">
        <f t="shared" si="39"/>
        <v>-</v>
      </c>
      <c r="X61" s="21" t="str">
        <f t="shared" si="39"/>
        <v>-</v>
      </c>
      <c r="Y61" s="21" t="str">
        <f t="shared" si="39"/>
        <v>-</v>
      </c>
      <c r="Z61" s="21" t="str">
        <f t="shared" si="39"/>
        <v>-</v>
      </c>
      <c r="AA61" s="21" t="str">
        <f t="shared" si="39"/>
        <v>-</v>
      </c>
      <c r="AB61" s="21" t="str">
        <f t="shared" si="39"/>
        <v>-</v>
      </c>
      <c r="AC61" s="20" t="str">
        <f t="shared" si="39"/>
        <v>Sensible</v>
      </c>
      <c r="AD61" s="20" t="str">
        <f t="shared" si="39"/>
        <v>Résistant</v>
      </c>
    </row>
    <row r="62" spans="1:30" s="14" customFormat="1" ht="14" customHeight="1">
      <c r="A62" s="33" t="s">
        <v>22</v>
      </c>
      <c r="B62" s="23" t="s">
        <v>7</v>
      </c>
      <c r="C62" s="17">
        <v>19</v>
      </c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>
        <v>0</v>
      </c>
      <c r="O62" s="18"/>
      <c r="P62" s="18"/>
      <c r="Q62" s="18"/>
      <c r="R62" s="18"/>
      <c r="S62" s="17">
        <v>33</v>
      </c>
      <c r="T62" s="17">
        <v>19</v>
      </c>
      <c r="U62" s="18"/>
      <c r="V62" s="18"/>
      <c r="W62" s="18"/>
      <c r="X62" s="18"/>
      <c r="Y62" s="18"/>
      <c r="Z62" s="18"/>
      <c r="AA62" s="18"/>
      <c r="AB62" s="18"/>
      <c r="AC62" s="17">
        <v>38</v>
      </c>
      <c r="AD62" s="17">
        <v>0</v>
      </c>
    </row>
    <row r="63" spans="1:30" s="13" customFormat="1" ht="14" customHeight="1">
      <c r="A63" s="13">
        <f>A60+1</f>
        <v>16</v>
      </c>
      <c r="B63" s="24" t="s">
        <v>8</v>
      </c>
      <c r="C63" s="15">
        <f t="shared" ref="C63:AD63" si="40">IF(AND(ISNUMBER(C62),ISNUMBER(C$4)),IF(C$7&lt;&gt;C$5,IF(C62&lt;6,"forte",10^(((C62*LOG(C$4/C$6))+((C$5*LOG(C$6))-(C$7*LOG(C$4))))/(C$5-C$7))),"-"),"-")</f>
        <v>1.8114473285278136</v>
      </c>
      <c r="D63" s="19" t="str">
        <f t="shared" si="40"/>
        <v>-</v>
      </c>
      <c r="E63" s="19" t="str">
        <f t="shared" si="40"/>
        <v>-</v>
      </c>
      <c r="F63" s="19" t="str">
        <f t="shared" si="40"/>
        <v>-</v>
      </c>
      <c r="G63" s="19" t="str">
        <f t="shared" si="40"/>
        <v>-</v>
      </c>
      <c r="H63" s="19" t="str">
        <f t="shared" si="40"/>
        <v>-</v>
      </c>
      <c r="I63" s="19" t="str">
        <f t="shared" si="40"/>
        <v>-</v>
      </c>
      <c r="J63" s="19" t="str">
        <f t="shared" si="40"/>
        <v>-</v>
      </c>
      <c r="K63" s="19" t="str">
        <f t="shared" si="40"/>
        <v>-</v>
      </c>
      <c r="L63" s="19" t="str">
        <f t="shared" si="40"/>
        <v>-</v>
      </c>
      <c r="M63" s="19" t="str">
        <f t="shared" si="40"/>
        <v>-</v>
      </c>
      <c r="N63" s="19" t="str">
        <f t="shared" si="40"/>
        <v>forte</v>
      </c>
      <c r="O63" s="19" t="str">
        <f t="shared" si="40"/>
        <v>-</v>
      </c>
      <c r="P63" s="19" t="str">
        <f t="shared" si="40"/>
        <v>-</v>
      </c>
      <c r="Q63" s="19" t="str">
        <f t="shared" si="40"/>
        <v>-</v>
      </c>
      <c r="R63" s="19" t="str">
        <f t="shared" si="40"/>
        <v>-</v>
      </c>
      <c r="S63" s="15" t="str">
        <f t="shared" si="40"/>
        <v>-</v>
      </c>
      <c r="T63" s="15">
        <f t="shared" si="40"/>
        <v>3.9999999999999991</v>
      </c>
      <c r="U63" s="19" t="str">
        <f t="shared" si="40"/>
        <v>-</v>
      </c>
      <c r="V63" s="19" t="str">
        <f t="shared" si="40"/>
        <v>-</v>
      </c>
      <c r="W63" s="19" t="str">
        <f t="shared" si="40"/>
        <v>-</v>
      </c>
      <c r="X63" s="19" t="str">
        <f t="shared" si="40"/>
        <v>-</v>
      </c>
      <c r="Y63" s="19" t="str">
        <f t="shared" si="40"/>
        <v>-</v>
      </c>
      <c r="Z63" s="19" t="str">
        <f t="shared" si="40"/>
        <v>-</v>
      </c>
      <c r="AA63" s="19" t="str">
        <f t="shared" si="40"/>
        <v>-</v>
      </c>
      <c r="AB63" s="19" t="str">
        <f t="shared" si="40"/>
        <v>-</v>
      </c>
      <c r="AC63" s="15">
        <f t="shared" si="40"/>
        <v>1.9531249999999965E-3</v>
      </c>
      <c r="AD63" s="15" t="str">
        <f t="shared" si="40"/>
        <v>forte</v>
      </c>
    </row>
    <row r="64" spans="1:30" s="13" customFormat="1" ht="14" customHeight="1" thickBot="1">
      <c r="B64" s="25" t="s">
        <v>9</v>
      </c>
      <c r="C64" s="20" t="str">
        <f t="shared" ref="C64:AD64" si="41">IF(ISNUMBER(C62),IF(C62&gt;C$5,"Sensible",IF(C62&lt;=C$7,"Résistant","Intermédiaire")),"-")</f>
        <v>Intermédiaire</v>
      </c>
      <c r="D64" s="21" t="str">
        <f t="shared" si="41"/>
        <v>-</v>
      </c>
      <c r="E64" s="21" t="str">
        <f t="shared" si="41"/>
        <v>-</v>
      </c>
      <c r="F64" s="21" t="str">
        <f t="shared" si="41"/>
        <v>-</v>
      </c>
      <c r="G64" s="21" t="str">
        <f t="shared" si="41"/>
        <v>-</v>
      </c>
      <c r="H64" s="21" t="str">
        <f t="shared" si="41"/>
        <v>-</v>
      </c>
      <c r="I64" s="21" t="str">
        <f t="shared" si="41"/>
        <v>-</v>
      </c>
      <c r="J64" s="21" t="str">
        <f t="shared" si="41"/>
        <v>-</v>
      </c>
      <c r="K64" s="21" t="str">
        <f t="shared" si="41"/>
        <v>-</v>
      </c>
      <c r="L64" s="21" t="str">
        <f t="shared" si="41"/>
        <v>-</v>
      </c>
      <c r="M64" s="21" t="str">
        <f t="shared" si="41"/>
        <v>-</v>
      </c>
      <c r="N64" s="21" t="str">
        <f t="shared" si="41"/>
        <v>Résistant</v>
      </c>
      <c r="O64" s="21" t="str">
        <f t="shared" si="41"/>
        <v>-</v>
      </c>
      <c r="P64" s="21" t="str">
        <f t="shared" si="41"/>
        <v>-</v>
      </c>
      <c r="Q64" s="21" t="str">
        <f t="shared" si="41"/>
        <v>-</v>
      </c>
      <c r="R64" s="21" t="str">
        <f t="shared" si="41"/>
        <v>-</v>
      </c>
      <c r="S64" s="20" t="str">
        <f t="shared" si="41"/>
        <v>Sensible</v>
      </c>
      <c r="T64" s="20" t="str">
        <f t="shared" si="41"/>
        <v>Résistant</v>
      </c>
      <c r="U64" s="21" t="str">
        <f t="shared" si="41"/>
        <v>-</v>
      </c>
      <c r="V64" s="21" t="str">
        <f t="shared" si="41"/>
        <v>-</v>
      </c>
      <c r="W64" s="21" t="str">
        <f t="shared" si="41"/>
        <v>-</v>
      </c>
      <c r="X64" s="21" t="str">
        <f t="shared" si="41"/>
        <v>-</v>
      </c>
      <c r="Y64" s="21" t="str">
        <f t="shared" si="41"/>
        <v>-</v>
      </c>
      <c r="Z64" s="21" t="str">
        <f t="shared" si="41"/>
        <v>-</v>
      </c>
      <c r="AA64" s="21" t="str">
        <f t="shared" si="41"/>
        <v>-</v>
      </c>
      <c r="AB64" s="21" t="str">
        <f t="shared" si="41"/>
        <v>-</v>
      </c>
      <c r="AC64" s="20" t="str">
        <f t="shared" si="41"/>
        <v>Sensible</v>
      </c>
      <c r="AD64" s="20" t="str">
        <f t="shared" si="41"/>
        <v>Résistant</v>
      </c>
    </row>
    <row r="67" spans="3:30">
      <c r="C67" s="2" t="str">
        <f t="shared" ref="C67:R67" si="42">IF(C7&gt;C5,"pb","-")</f>
        <v>-</v>
      </c>
      <c r="D67" s="2" t="str">
        <f t="shared" si="42"/>
        <v>-</v>
      </c>
      <c r="E67" s="2" t="str">
        <f t="shared" si="42"/>
        <v>-</v>
      </c>
      <c r="F67" s="2" t="str">
        <f t="shared" si="42"/>
        <v>-</v>
      </c>
      <c r="G67" s="2" t="str">
        <f t="shared" si="42"/>
        <v>-</v>
      </c>
      <c r="H67" s="2" t="str">
        <f t="shared" si="42"/>
        <v>-</v>
      </c>
      <c r="I67" s="2" t="str">
        <f t="shared" si="42"/>
        <v>-</v>
      </c>
      <c r="J67" s="2" t="str">
        <f t="shared" si="42"/>
        <v>-</v>
      </c>
      <c r="K67" s="2" t="str">
        <f t="shared" si="42"/>
        <v>-</v>
      </c>
      <c r="L67" s="2" t="str">
        <f t="shared" si="42"/>
        <v>-</v>
      </c>
      <c r="M67" s="2" t="str">
        <f t="shared" si="42"/>
        <v>-</v>
      </c>
      <c r="N67" s="2" t="str">
        <f t="shared" si="42"/>
        <v>-</v>
      </c>
      <c r="O67" s="2" t="str">
        <f t="shared" si="42"/>
        <v>-</v>
      </c>
      <c r="P67" s="2" t="str">
        <f t="shared" si="42"/>
        <v>-</v>
      </c>
      <c r="Q67" s="2" t="str">
        <f t="shared" si="42"/>
        <v>-</v>
      </c>
      <c r="R67" s="2" t="str">
        <f t="shared" si="42"/>
        <v>-</v>
      </c>
      <c r="S67" s="2" t="str">
        <f t="shared" ref="S67:AB67" si="43">IF(S7&gt;S5,"pb","-")</f>
        <v>-</v>
      </c>
      <c r="T67" s="2" t="str">
        <f>IF(T7&gt;T5,"pb","-")</f>
        <v>-</v>
      </c>
      <c r="U67" s="2" t="str">
        <f>IF(U7&gt;U5,"pb","-")</f>
        <v>-</v>
      </c>
      <c r="V67" s="2" t="str">
        <f t="shared" si="43"/>
        <v>-</v>
      </c>
      <c r="W67" s="2" t="str">
        <f t="shared" si="43"/>
        <v>-</v>
      </c>
      <c r="X67" s="2" t="str">
        <f t="shared" si="43"/>
        <v>-</v>
      </c>
      <c r="Y67" s="2" t="str">
        <f t="shared" si="43"/>
        <v>-</v>
      </c>
      <c r="Z67" s="2" t="str">
        <f t="shared" si="43"/>
        <v>-</v>
      </c>
      <c r="AA67" s="2" t="str">
        <f t="shared" si="43"/>
        <v>-</v>
      </c>
      <c r="AB67" s="2" t="str">
        <f t="shared" si="43"/>
        <v>-</v>
      </c>
      <c r="AC67" s="2" t="str">
        <f>IF(AC7&gt;AC5,"pb","-")</f>
        <v>-</v>
      </c>
      <c r="AD67" s="2" t="str">
        <f>IF(AD7&gt;AD5,"pb","-")</f>
        <v>-</v>
      </c>
    </row>
  </sheetData>
  <conditionalFormatting sqref="C58:AM58 C61:AM61 C64:AM64 C19:AM19 C15:AM15 C22:AM22 C25:AM25 C28:AM28 C31:AM31 C34:AM34 C37:AM37 C40:AM40 C43:AM43 C46:AM46 C49:AM49 C52:AM52 C55:AM55">
    <cfRule type="cellIs" dxfId="14" priority="1" stopIfTrue="1" operator="equal">
      <formula>"Sensible"</formula>
    </cfRule>
    <cfRule type="cellIs" dxfId="13" priority="2" stopIfTrue="1" operator="equal">
      <formula>"Résistant"</formula>
    </cfRule>
    <cfRule type="cellIs" dxfId="12" priority="3" stopIfTrue="1" operator="equal">
      <formula>"Intermédiaire"</formula>
    </cfRule>
  </conditionalFormatting>
  <printOptions horizontalCentered="1"/>
  <pageMargins left="0.55118110236220474" right="0.55118110236220474" top="0.39370078740157483" bottom="0.39370078740157483" header="0.51181102362204722" footer="0.51181102362204722"/>
  <pageSetup paperSize="0" scale="80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workbookViewId="0">
      <selection sqref="A1:K2"/>
    </sheetView>
  </sheetViews>
  <sheetFormatPr baseColWidth="10" defaultRowHeight="16"/>
  <cols>
    <col min="1" max="1" width="14.83203125" style="2" customWidth="1"/>
    <col min="2" max="10" width="6.33203125" style="2" customWidth="1"/>
    <col min="11" max="16384" width="10.83203125" style="2"/>
  </cols>
  <sheetData>
    <row r="1" spans="1:11">
      <c r="A1" s="84" t="s">
        <v>75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>
      <c r="A2" s="84" t="s">
        <v>76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28" customHeight="1">
      <c r="B3" s="11" t="s">
        <v>10</v>
      </c>
      <c r="C3" s="11" t="s">
        <v>11</v>
      </c>
      <c r="D3" s="11" t="s">
        <v>12</v>
      </c>
      <c r="E3" s="11" t="s">
        <v>13</v>
      </c>
      <c r="F3" s="11" t="s">
        <v>14</v>
      </c>
      <c r="G3" s="11" t="s">
        <v>17</v>
      </c>
      <c r="H3" s="11" t="s">
        <v>21</v>
      </c>
      <c r="I3" s="11" t="s">
        <v>31</v>
      </c>
      <c r="J3" s="11"/>
    </row>
    <row r="4" spans="1:11">
      <c r="A4" s="3" t="s">
        <v>3</v>
      </c>
      <c r="B4" s="4">
        <v>0.25</v>
      </c>
      <c r="C4" s="4">
        <v>32</v>
      </c>
      <c r="D4" s="4">
        <v>1</v>
      </c>
      <c r="E4" s="4">
        <v>2</v>
      </c>
      <c r="F4" s="4" t="s">
        <v>15</v>
      </c>
      <c r="G4" s="4">
        <v>8</v>
      </c>
      <c r="H4" s="4">
        <v>8</v>
      </c>
      <c r="I4" s="4">
        <v>8</v>
      </c>
      <c r="J4" s="4">
        <v>8</v>
      </c>
    </row>
    <row r="5" spans="1:11">
      <c r="A5" s="3" t="s">
        <v>4</v>
      </c>
      <c r="B5" s="1">
        <v>29</v>
      </c>
      <c r="C5" s="1">
        <v>17</v>
      </c>
      <c r="D5" s="1">
        <v>24</v>
      </c>
      <c r="E5" s="1">
        <v>22</v>
      </c>
      <c r="F5" s="1">
        <v>24</v>
      </c>
      <c r="G5" s="1">
        <v>15</v>
      </c>
      <c r="H5" s="1">
        <v>18</v>
      </c>
      <c r="I5" s="1">
        <v>17</v>
      </c>
      <c r="J5" s="1">
        <v>18</v>
      </c>
    </row>
    <row r="6" spans="1:11">
      <c r="A6" s="3" t="s">
        <v>5</v>
      </c>
      <c r="B6" s="4">
        <v>16</v>
      </c>
      <c r="C6" s="4">
        <v>128</v>
      </c>
      <c r="D6" s="4">
        <v>4</v>
      </c>
      <c r="E6" s="4">
        <v>16</v>
      </c>
      <c r="F6" s="4" t="s">
        <v>15</v>
      </c>
      <c r="G6" s="4">
        <v>16</v>
      </c>
      <c r="H6" s="4">
        <v>32</v>
      </c>
      <c r="I6" s="4">
        <v>16</v>
      </c>
      <c r="J6" s="4">
        <v>32</v>
      </c>
    </row>
    <row r="7" spans="1:11" ht="17" thickBot="1">
      <c r="A7" s="5" t="s">
        <v>6</v>
      </c>
      <c r="B7" s="6">
        <v>8</v>
      </c>
      <c r="C7" s="6">
        <v>14</v>
      </c>
      <c r="D7" s="6">
        <v>19</v>
      </c>
      <c r="E7" s="6">
        <v>15</v>
      </c>
      <c r="F7" s="6">
        <v>19</v>
      </c>
      <c r="G7" s="6">
        <v>13</v>
      </c>
      <c r="H7" s="6">
        <v>12</v>
      </c>
      <c r="I7" s="6">
        <v>15</v>
      </c>
      <c r="J7" s="6">
        <v>12</v>
      </c>
    </row>
    <row r="8" spans="1:11" ht="25" customHeight="1">
      <c r="A8" s="7" t="s">
        <v>20</v>
      </c>
      <c r="B8" s="8">
        <v>10</v>
      </c>
      <c r="C8" s="8">
        <v>40</v>
      </c>
      <c r="D8" s="8">
        <v>40</v>
      </c>
      <c r="E8" s="8">
        <v>41</v>
      </c>
      <c r="F8" s="8">
        <v>42</v>
      </c>
      <c r="G8" s="8">
        <v>43</v>
      </c>
      <c r="H8" s="8">
        <v>43</v>
      </c>
      <c r="I8" s="8"/>
      <c r="J8" s="8">
        <v>43</v>
      </c>
    </row>
    <row r="9" spans="1:11" ht="26" customHeight="1">
      <c r="A9" s="9" t="s">
        <v>8</v>
      </c>
      <c r="B9" s="10">
        <f t="shared" ref="B9:J9" si="0">IF(AND(ISNUMBER(B8),ISNUMBER(B$4)),IF(B$7&lt;&gt;B$5,IF(B8&lt;6,"forte",10^(((B8*LOG(B$4/B$6))+((B$5*LOG(B$6))-(B$7*LOG(B$4))))/(B$5-B$7))),"-"),"-")</f>
        <v>10.767201541058855</v>
      </c>
      <c r="C9" s="10">
        <f t="shared" si="0"/>
        <v>7.7509816990634626E-4</v>
      </c>
      <c r="D9" s="10">
        <f t="shared" si="0"/>
        <v>1.1841535675862467E-2</v>
      </c>
      <c r="E9" s="10">
        <f t="shared" si="0"/>
        <v>7.0759661270617703E-3</v>
      </c>
      <c r="F9" s="10" t="str">
        <f t="shared" si="0"/>
        <v>-</v>
      </c>
      <c r="G9" s="10">
        <f t="shared" si="0"/>
        <v>4.8828125E-4</v>
      </c>
      <c r="H9" s="10">
        <f t="shared" si="0"/>
        <v>2.4803141437003125E-2</v>
      </c>
      <c r="I9" s="10" t="str">
        <f t="shared" si="0"/>
        <v>-</v>
      </c>
      <c r="J9" s="10">
        <f t="shared" si="0"/>
        <v>2.4803141437003125E-2</v>
      </c>
    </row>
    <row r="10" spans="1:11" ht="26" customHeight="1">
      <c r="A10" s="12" t="s">
        <v>19</v>
      </c>
      <c r="B10" s="10">
        <f t="shared" ref="B10:J10" si="1">IF(ISNUMBER(B9),IF(B9&gt;2,ROUND(B9,0),ROUND(B9,2)),B9)</f>
        <v>11</v>
      </c>
      <c r="C10" s="10">
        <f t="shared" si="1"/>
        <v>0</v>
      </c>
      <c r="D10" s="10">
        <f t="shared" si="1"/>
        <v>0.01</v>
      </c>
      <c r="E10" s="10">
        <f t="shared" si="1"/>
        <v>0.01</v>
      </c>
      <c r="F10" s="10" t="str">
        <f t="shared" si="1"/>
        <v>-</v>
      </c>
      <c r="G10" s="10">
        <f t="shared" si="1"/>
        <v>0</v>
      </c>
      <c r="H10" s="10">
        <f t="shared" si="1"/>
        <v>0.02</v>
      </c>
      <c r="I10" s="10" t="str">
        <f t="shared" si="1"/>
        <v>-</v>
      </c>
      <c r="J10" s="10">
        <f t="shared" si="1"/>
        <v>0.02</v>
      </c>
    </row>
    <row r="11" spans="1:11" s="31" customFormat="1" ht="23" customHeight="1">
      <c r="A11" s="30" t="s">
        <v>9</v>
      </c>
      <c r="B11" s="16" t="str">
        <f t="shared" ref="B11:J11" si="2">IF(ISNUMBER(B8),IF(B8&gt;B5,"Sensible",IF(B8&lt;=B7,"Résistant","Intermédiaire")))</f>
        <v>Intermédiaire</v>
      </c>
      <c r="C11" s="16" t="str">
        <f t="shared" si="2"/>
        <v>Sensible</v>
      </c>
      <c r="D11" s="16" t="str">
        <f t="shared" si="2"/>
        <v>Sensible</v>
      </c>
      <c r="E11" s="16" t="str">
        <f t="shared" si="2"/>
        <v>Sensible</v>
      </c>
      <c r="F11" s="16" t="str">
        <f t="shared" si="2"/>
        <v>Sensible</v>
      </c>
      <c r="G11" s="16" t="str">
        <f t="shared" si="2"/>
        <v>Sensible</v>
      </c>
      <c r="H11" s="16" t="str">
        <f t="shared" si="2"/>
        <v>Sensible</v>
      </c>
      <c r="I11" s="16" t="b">
        <f t="shared" si="2"/>
        <v>0</v>
      </c>
      <c r="J11" s="16" t="str">
        <f t="shared" si="2"/>
        <v>Sensible</v>
      </c>
    </row>
    <row r="12" spans="1:11" s="14" customFormat="1" ht="15" thickBot="1"/>
    <row r="13" spans="1:11" s="14" customFormat="1" ht="15" thickBot="1">
      <c r="A13" s="22" t="s">
        <v>16</v>
      </c>
      <c r="B13" s="26" t="str">
        <f t="shared" ref="B13:J13" si="3">B$3</f>
        <v>P</v>
      </c>
      <c r="C13" s="26" t="str">
        <f t="shared" si="3"/>
        <v>FM</v>
      </c>
      <c r="D13" s="26" t="str">
        <f t="shared" si="3"/>
        <v>SP</v>
      </c>
      <c r="E13" s="26" t="str">
        <f t="shared" si="3"/>
        <v>FA</v>
      </c>
      <c r="F13" s="26" t="str">
        <f t="shared" si="3"/>
        <v>SXT</v>
      </c>
      <c r="G13" s="27" t="str">
        <f t="shared" si="3"/>
        <v>S</v>
      </c>
      <c r="H13" s="27" t="str">
        <f t="shared" si="3"/>
        <v>CFS</v>
      </c>
      <c r="I13" s="27" t="str">
        <f t="shared" si="3"/>
        <v>K</v>
      </c>
      <c r="J13" s="27">
        <f t="shared" si="3"/>
        <v>0</v>
      </c>
    </row>
    <row r="14" spans="1:11" s="14" customFormat="1" ht="14" customHeight="1">
      <c r="A14" s="23" t="s">
        <v>7</v>
      </c>
      <c r="B14" s="17">
        <v>0</v>
      </c>
      <c r="C14" s="17">
        <v>26</v>
      </c>
      <c r="D14" s="17">
        <v>18</v>
      </c>
      <c r="E14" s="17">
        <v>0</v>
      </c>
      <c r="F14" s="17">
        <v>17</v>
      </c>
      <c r="G14" s="18">
        <v>20</v>
      </c>
      <c r="H14" s="18"/>
      <c r="I14" s="18"/>
      <c r="J14" s="18"/>
    </row>
    <row r="15" spans="1:11" s="13" customFormat="1" ht="14" customHeight="1">
      <c r="A15" s="24" t="s">
        <v>8</v>
      </c>
      <c r="B15" s="15" t="str">
        <f t="shared" ref="B15:J15" si="4">IF(AND(ISNUMBER(B14),ISNUMBER(B$4)),IF(B$7&lt;&gt;B$5,IF(B14&lt;6,"forte",10^(((B14*LOG(B$4/B$6))+((B$5*LOG(B$6))-(B$7*LOG(B$4))))/(B$5-B$7))),"-"),"-")</f>
        <v>forte</v>
      </c>
      <c r="C15" s="15">
        <f t="shared" si="4"/>
        <v>0.49999999999999989</v>
      </c>
      <c r="D15" s="15">
        <f t="shared" si="4"/>
        <v>5.278031643091575</v>
      </c>
      <c r="E15" s="15" t="str">
        <f t="shared" si="4"/>
        <v>forte</v>
      </c>
      <c r="F15" s="15" t="str">
        <f t="shared" si="4"/>
        <v>-</v>
      </c>
      <c r="G15" s="19">
        <f t="shared" si="4"/>
        <v>1.4142135623730967</v>
      </c>
      <c r="H15" s="19" t="str">
        <f t="shared" si="4"/>
        <v>-</v>
      </c>
      <c r="I15" s="19" t="str">
        <f t="shared" si="4"/>
        <v>-</v>
      </c>
      <c r="J15" s="19" t="str">
        <f t="shared" si="4"/>
        <v>-</v>
      </c>
    </row>
    <row r="16" spans="1:11" s="13" customFormat="1" ht="14" customHeight="1" thickBot="1">
      <c r="A16" s="25" t="s">
        <v>9</v>
      </c>
      <c r="B16" s="20" t="str">
        <f t="shared" ref="B16:J16" si="5">IF(ISNUMBER(B14),IF(B14&gt;B$5,"Sensible",IF(B14&lt;=B$7,"Résistant","Intermédiaire")),"-")</f>
        <v>Résistant</v>
      </c>
      <c r="C16" s="20" t="str">
        <f t="shared" si="5"/>
        <v>Sensible</v>
      </c>
      <c r="D16" s="20" t="str">
        <f t="shared" si="5"/>
        <v>Résistant</v>
      </c>
      <c r="E16" s="20" t="str">
        <f t="shared" si="5"/>
        <v>Résistant</v>
      </c>
      <c r="F16" s="20" t="str">
        <f t="shared" si="5"/>
        <v>Résistant</v>
      </c>
      <c r="G16" s="21" t="str">
        <f t="shared" si="5"/>
        <v>Sensible</v>
      </c>
      <c r="H16" s="21" t="str">
        <f t="shared" si="5"/>
        <v>-</v>
      </c>
      <c r="I16" s="21" t="str">
        <f t="shared" si="5"/>
        <v>-</v>
      </c>
      <c r="J16" s="21" t="str">
        <f t="shared" si="5"/>
        <v>-</v>
      </c>
    </row>
    <row r="17" spans="1:10" s="14" customFormat="1" ht="14" customHeight="1">
      <c r="A17" s="23" t="s">
        <v>7</v>
      </c>
      <c r="B17" s="17">
        <v>6</v>
      </c>
      <c r="C17" s="17">
        <v>26</v>
      </c>
      <c r="D17" s="17">
        <v>16</v>
      </c>
      <c r="E17" s="17">
        <v>0</v>
      </c>
      <c r="F17" s="17">
        <v>36</v>
      </c>
      <c r="G17" s="18">
        <v>19</v>
      </c>
      <c r="H17" s="18"/>
      <c r="I17" s="18"/>
      <c r="J17" s="18"/>
    </row>
    <row r="18" spans="1:10" s="13" customFormat="1" ht="14" customHeight="1">
      <c r="A18" s="24" t="s">
        <v>8</v>
      </c>
      <c r="B18" s="15">
        <f t="shared" ref="B18:J18" si="6">IF(AND(ISNUMBER(B17),ISNUMBER(B$4)),IF(B$7&lt;&gt;B$5,IF(B17&lt;6,"forte",10^(((B17*LOG(B$4/B$6))+((B$5*LOG(B$6))-(B$7*LOG(B$4))))/(B$5-B$7))),"-"),"-")</f>
        <v>23.775908626191189</v>
      </c>
      <c r="C18" s="15">
        <f t="shared" si="6"/>
        <v>0.49999999999999989</v>
      </c>
      <c r="D18" s="15">
        <f t="shared" si="6"/>
        <v>9.189586839976279</v>
      </c>
      <c r="E18" s="15" t="str">
        <f t="shared" si="6"/>
        <v>forte</v>
      </c>
      <c r="F18" s="15" t="str">
        <f t="shared" si="6"/>
        <v>-</v>
      </c>
      <c r="G18" s="19">
        <f t="shared" si="6"/>
        <v>2.0000000000000022</v>
      </c>
      <c r="H18" s="19" t="str">
        <f t="shared" si="6"/>
        <v>-</v>
      </c>
      <c r="I18" s="19" t="str">
        <f t="shared" si="6"/>
        <v>-</v>
      </c>
      <c r="J18" s="19" t="str">
        <f t="shared" si="6"/>
        <v>-</v>
      </c>
    </row>
    <row r="19" spans="1:10" s="13" customFormat="1" ht="14" customHeight="1" thickBot="1">
      <c r="A19" s="25" t="s">
        <v>9</v>
      </c>
      <c r="B19" s="20" t="str">
        <f t="shared" ref="B19:J19" si="7">IF(ISNUMBER(B17),IF(B17&gt;B$5,"Sensible",IF(B17&lt;=B$7,"Résistant","Intermédiaire")),"-")</f>
        <v>Résistant</v>
      </c>
      <c r="C19" s="20" t="str">
        <f t="shared" si="7"/>
        <v>Sensible</v>
      </c>
      <c r="D19" s="20" t="str">
        <f t="shared" si="7"/>
        <v>Résistant</v>
      </c>
      <c r="E19" s="20" t="str">
        <f t="shared" si="7"/>
        <v>Résistant</v>
      </c>
      <c r="F19" s="20" t="str">
        <f t="shared" si="7"/>
        <v>Sensible</v>
      </c>
      <c r="G19" s="21" t="str">
        <f t="shared" si="7"/>
        <v>Sensible</v>
      </c>
      <c r="H19" s="21" t="str">
        <f t="shared" si="7"/>
        <v>-</v>
      </c>
      <c r="I19" s="21" t="str">
        <f t="shared" si="7"/>
        <v>-</v>
      </c>
      <c r="J19" s="21" t="str">
        <f t="shared" si="7"/>
        <v>-</v>
      </c>
    </row>
    <row r="20" spans="1:10" s="14" customFormat="1" ht="14" customHeight="1">
      <c r="A20" s="23" t="s">
        <v>7</v>
      </c>
      <c r="B20" s="17">
        <v>12</v>
      </c>
      <c r="C20" s="17">
        <v>22</v>
      </c>
      <c r="D20" s="17">
        <v>19</v>
      </c>
      <c r="E20" s="17">
        <v>0</v>
      </c>
      <c r="F20" s="17">
        <v>31</v>
      </c>
      <c r="G20" s="18">
        <v>19</v>
      </c>
      <c r="H20" s="18"/>
      <c r="I20" s="18"/>
      <c r="J20" s="18"/>
    </row>
    <row r="21" spans="1:10" s="13" customFormat="1" ht="14" customHeight="1">
      <c r="A21" s="24" t="s">
        <v>8</v>
      </c>
      <c r="B21" s="15">
        <f t="shared" ref="B21:J21" si="8">IF(AND(ISNUMBER(B20),ISNUMBER(B$4)),IF(B$7&lt;&gt;B$5,IF(B20&lt;6,"forte",10^(((B20*LOG(B$4/B$6))+((B$5*LOG(B$6))-(B$7*LOG(B$4))))/(B$5-B$7))),"-"),"-")</f>
        <v>7.2457893141112573</v>
      </c>
      <c r="C21" s="15">
        <f t="shared" si="8"/>
        <v>3.1748021039363956</v>
      </c>
      <c r="D21" s="15">
        <f t="shared" si="8"/>
        <v>3.9999999999999991</v>
      </c>
      <c r="E21" s="15" t="str">
        <f t="shared" si="8"/>
        <v>forte</v>
      </c>
      <c r="F21" s="15" t="str">
        <f t="shared" si="8"/>
        <v>-</v>
      </c>
      <c r="G21" s="19">
        <f t="shared" si="8"/>
        <v>2.0000000000000022</v>
      </c>
      <c r="H21" s="19" t="str">
        <f t="shared" si="8"/>
        <v>-</v>
      </c>
      <c r="I21" s="19" t="str">
        <f t="shared" si="8"/>
        <v>-</v>
      </c>
      <c r="J21" s="19" t="str">
        <f t="shared" si="8"/>
        <v>-</v>
      </c>
    </row>
    <row r="22" spans="1:10" s="13" customFormat="1" ht="14" customHeight="1" thickBot="1">
      <c r="A22" s="25" t="s">
        <v>9</v>
      </c>
      <c r="B22" s="20" t="str">
        <f t="shared" ref="B22:J22" si="9">IF(ISNUMBER(B20),IF(B20&gt;B$5,"Sensible",IF(B20&lt;=B$7,"Résistant","Intermédiaire")),"-")</f>
        <v>Intermédiaire</v>
      </c>
      <c r="C22" s="20" t="str">
        <f t="shared" si="9"/>
        <v>Sensible</v>
      </c>
      <c r="D22" s="20" t="str">
        <f t="shared" si="9"/>
        <v>Résistant</v>
      </c>
      <c r="E22" s="20" t="str">
        <f t="shared" si="9"/>
        <v>Résistant</v>
      </c>
      <c r="F22" s="20" t="str">
        <f t="shared" si="9"/>
        <v>Sensible</v>
      </c>
      <c r="G22" s="21" t="str">
        <f t="shared" si="9"/>
        <v>Sensible</v>
      </c>
      <c r="H22" s="21" t="str">
        <f t="shared" si="9"/>
        <v>-</v>
      </c>
      <c r="I22" s="21" t="str">
        <f t="shared" si="9"/>
        <v>-</v>
      </c>
      <c r="J22" s="21" t="str">
        <f t="shared" si="9"/>
        <v>-</v>
      </c>
    </row>
    <row r="23" spans="1:10" ht="17" thickBot="1">
      <c r="A23" s="28" t="s">
        <v>18</v>
      </c>
      <c r="B23" s="29" t="str">
        <f t="shared" ref="B23:J23" si="10">IF(AND(ISNUMBER(B14),B14&gt;0),(MAX(B14,B17,B20)-MIN(B14,B17,B20))/B14,"-")</f>
        <v>-</v>
      </c>
      <c r="C23" s="29">
        <f t="shared" si="10"/>
        <v>0.15384615384615385</v>
      </c>
      <c r="D23" s="29">
        <f t="shared" si="10"/>
        <v>0.16666666666666666</v>
      </c>
      <c r="E23" s="29" t="str">
        <f t="shared" si="10"/>
        <v>-</v>
      </c>
      <c r="F23" s="29">
        <f t="shared" si="10"/>
        <v>1.1176470588235294</v>
      </c>
      <c r="G23" s="29">
        <f t="shared" si="10"/>
        <v>0.05</v>
      </c>
      <c r="H23" s="29" t="str">
        <f t="shared" si="10"/>
        <v>-</v>
      </c>
      <c r="I23" s="29" t="str">
        <f t="shared" si="10"/>
        <v>-</v>
      </c>
      <c r="J23" s="29" t="str">
        <f t="shared" si="10"/>
        <v>-</v>
      </c>
    </row>
    <row r="24" spans="1:10" ht="17" thickBot="1"/>
    <row r="25" spans="1:10" s="14" customFormat="1" ht="15" thickBot="1">
      <c r="A25" s="22" t="s">
        <v>22</v>
      </c>
      <c r="B25" s="26" t="str">
        <f t="shared" ref="B25:J25" si="11">B$3</f>
        <v>P</v>
      </c>
      <c r="C25" s="26" t="str">
        <f t="shared" si="11"/>
        <v>FM</v>
      </c>
      <c r="D25" s="26" t="str">
        <f t="shared" si="11"/>
        <v>SP</v>
      </c>
      <c r="E25" s="26" t="str">
        <f t="shared" si="11"/>
        <v>FA</v>
      </c>
      <c r="F25" s="26" t="str">
        <f t="shared" si="11"/>
        <v>SXT</v>
      </c>
      <c r="G25" s="27" t="str">
        <f t="shared" si="11"/>
        <v>S</v>
      </c>
      <c r="H25" s="27" t="str">
        <f t="shared" si="11"/>
        <v>CFS</v>
      </c>
      <c r="I25" s="27" t="str">
        <f t="shared" si="11"/>
        <v>K</v>
      </c>
      <c r="J25" s="27">
        <f t="shared" si="11"/>
        <v>0</v>
      </c>
    </row>
    <row r="26" spans="1:10" s="14" customFormat="1" ht="14" customHeight="1">
      <c r="A26" s="23" t="s">
        <v>7</v>
      </c>
      <c r="B26" s="17">
        <v>19</v>
      </c>
      <c r="C26" s="17">
        <v>38</v>
      </c>
      <c r="D26" s="17">
        <v>19</v>
      </c>
      <c r="E26" s="17">
        <v>0</v>
      </c>
      <c r="F26" s="17">
        <v>33</v>
      </c>
      <c r="G26" s="18"/>
      <c r="H26" s="18">
        <v>0</v>
      </c>
      <c r="I26" s="18"/>
      <c r="J26" s="18"/>
    </row>
    <row r="27" spans="1:10" s="13" customFormat="1" ht="14" customHeight="1">
      <c r="A27" s="24" t="s">
        <v>8</v>
      </c>
      <c r="B27" s="15">
        <f t="shared" ref="B27:J27" si="12">IF(AND(ISNUMBER(B26),ISNUMBER(B$4)),IF(B$7&lt;&gt;B$5,IF(B26&lt;6,"forte",10^(((B26*LOG(B$4/B$6))+((B$5*LOG(B$6))-(B$7*LOG(B$4))))/(B$5-B$7))),"-"),"-")</f>
        <v>1.8114473285278136</v>
      </c>
      <c r="C27" s="15">
        <f t="shared" si="12"/>
        <v>1.9531249999999965E-3</v>
      </c>
      <c r="D27" s="15">
        <f t="shared" si="12"/>
        <v>3.9999999999999991</v>
      </c>
      <c r="E27" s="15" t="str">
        <f t="shared" si="12"/>
        <v>forte</v>
      </c>
      <c r="F27" s="15" t="str">
        <f t="shared" si="12"/>
        <v>-</v>
      </c>
      <c r="G27" s="19" t="str">
        <f t="shared" si="12"/>
        <v>-</v>
      </c>
      <c r="H27" s="19" t="str">
        <f t="shared" si="12"/>
        <v>forte</v>
      </c>
      <c r="I27" s="19" t="str">
        <f t="shared" si="12"/>
        <v>-</v>
      </c>
      <c r="J27" s="19" t="str">
        <f t="shared" si="12"/>
        <v>-</v>
      </c>
    </row>
    <row r="28" spans="1:10" s="13" customFormat="1" ht="14" customHeight="1" thickBot="1">
      <c r="A28" s="25" t="s">
        <v>9</v>
      </c>
      <c r="B28" s="20" t="str">
        <f t="shared" ref="B28:J28" si="13">IF(ISNUMBER(B26),IF(B26&gt;B$5,"Sensible",IF(B26&lt;=B$7,"Résistant","Intermédiaire")),"-")</f>
        <v>Intermédiaire</v>
      </c>
      <c r="C28" s="20" t="str">
        <f t="shared" si="13"/>
        <v>Sensible</v>
      </c>
      <c r="D28" s="20" t="str">
        <f t="shared" si="13"/>
        <v>Résistant</v>
      </c>
      <c r="E28" s="20" t="str">
        <f t="shared" si="13"/>
        <v>Résistant</v>
      </c>
      <c r="F28" s="20" t="str">
        <f t="shared" si="13"/>
        <v>Sensible</v>
      </c>
      <c r="G28" s="21" t="str">
        <f t="shared" si="13"/>
        <v>-</v>
      </c>
      <c r="H28" s="21" t="str">
        <f t="shared" si="13"/>
        <v>Résistant</v>
      </c>
      <c r="I28" s="21" t="str">
        <f t="shared" si="13"/>
        <v>-</v>
      </c>
      <c r="J28" s="21" t="str">
        <f t="shared" si="13"/>
        <v>-</v>
      </c>
    </row>
    <row r="29" spans="1:10" s="14" customFormat="1" ht="14" customHeight="1">
      <c r="A29" s="23" t="s">
        <v>7</v>
      </c>
      <c r="B29" s="17">
        <v>15</v>
      </c>
      <c r="C29" s="17">
        <v>28</v>
      </c>
      <c r="D29" s="17">
        <v>19</v>
      </c>
      <c r="E29" s="17">
        <v>0</v>
      </c>
      <c r="F29" s="17">
        <v>44</v>
      </c>
      <c r="G29" s="18"/>
      <c r="H29" s="18">
        <v>0</v>
      </c>
      <c r="I29" s="18"/>
      <c r="J29" s="18"/>
    </row>
    <row r="30" spans="1:10" s="13" customFormat="1" ht="14" customHeight="1">
      <c r="A30" s="24" t="s">
        <v>8</v>
      </c>
      <c r="B30" s="15">
        <f t="shared" ref="B30:J30" si="14">IF(AND(ISNUMBER(B29),ISNUMBER(B$4)),IF(B$7&lt;&gt;B$5,IF(B29&lt;6,"forte",10^(((B29*LOG(B$4/B$6))+((B$5*LOG(B$6))-(B$7*LOG(B$4))))/(B$5-B$7))),"-"),"-")</f>
        <v>4.0000000000000018</v>
      </c>
      <c r="C30" s="15">
        <f t="shared" si="14"/>
        <v>0.19842513149602486</v>
      </c>
      <c r="D30" s="15">
        <f t="shared" si="14"/>
        <v>3.9999999999999991</v>
      </c>
      <c r="E30" s="15" t="str">
        <f t="shared" si="14"/>
        <v>forte</v>
      </c>
      <c r="F30" s="15" t="str">
        <f t="shared" si="14"/>
        <v>-</v>
      </c>
      <c r="G30" s="19" t="str">
        <f t="shared" si="14"/>
        <v>-</v>
      </c>
      <c r="H30" s="19" t="str">
        <f t="shared" si="14"/>
        <v>forte</v>
      </c>
      <c r="I30" s="19" t="str">
        <f t="shared" si="14"/>
        <v>-</v>
      </c>
      <c r="J30" s="19" t="str">
        <f t="shared" si="14"/>
        <v>-</v>
      </c>
    </row>
    <row r="31" spans="1:10" s="13" customFormat="1" ht="14" customHeight="1" thickBot="1">
      <c r="A31" s="25" t="s">
        <v>9</v>
      </c>
      <c r="B31" s="20" t="str">
        <f t="shared" ref="B31:J31" si="15">IF(ISNUMBER(B29),IF(B29&gt;B$5,"Sensible",IF(B29&lt;=B$7,"Résistant","Intermédiaire")),"-")</f>
        <v>Intermédiaire</v>
      </c>
      <c r="C31" s="20" t="str">
        <f t="shared" si="15"/>
        <v>Sensible</v>
      </c>
      <c r="D31" s="20" t="str">
        <f t="shared" si="15"/>
        <v>Résistant</v>
      </c>
      <c r="E31" s="20" t="str">
        <f t="shared" si="15"/>
        <v>Résistant</v>
      </c>
      <c r="F31" s="20" t="str">
        <f t="shared" si="15"/>
        <v>Sensible</v>
      </c>
      <c r="G31" s="21" t="str">
        <f t="shared" si="15"/>
        <v>-</v>
      </c>
      <c r="H31" s="21" t="str">
        <f t="shared" si="15"/>
        <v>Résistant</v>
      </c>
      <c r="I31" s="21" t="str">
        <f t="shared" si="15"/>
        <v>-</v>
      </c>
      <c r="J31" s="21" t="str">
        <f t="shared" si="15"/>
        <v>-</v>
      </c>
    </row>
    <row r="32" spans="1:10" s="14" customFormat="1" ht="14" customHeight="1">
      <c r="A32" s="23" t="s">
        <v>7</v>
      </c>
      <c r="B32" s="17">
        <v>14</v>
      </c>
      <c r="C32" s="17">
        <v>28</v>
      </c>
      <c r="D32" s="17">
        <v>20</v>
      </c>
      <c r="E32" s="17">
        <v>0</v>
      </c>
      <c r="F32" s="17">
        <v>38</v>
      </c>
      <c r="G32" s="18"/>
      <c r="H32" s="18">
        <v>0</v>
      </c>
      <c r="I32" s="18"/>
      <c r="J32" s="18"/>
    </row>
    <row r="33" spans="1:10" s="13" customFormat="1" ht="14" customHeight="1">
      <c r="A33" s="24" t="s">
        <v>8</v>
      </c>
      <c r="B33" s="15">
        <f t="shared" ref="B33:J33" si="16">IF(AND(ISNUMBER(B32),ISNUMBER(B$4)),IF(B$7&lt;&gt;B$5,IF(B32&lt;6,"forte",10^(((B32*LOG(B$4/B$6))+((B$5*LOG(B$6))-(B$7*LOG(B$4))))/(B$5-B$7))),"-"),"-")</f>
        <v>4.8760546168179042</v>
      </c>
      <c r="C33" s="15">
        <f t="shared" si="16"/>
        <v>0.19842513149602486</v>
      </c>
      <c r="D33" s="15">
        <f t="shared" si="16"/>
        <v>3.0314331330207946</v>
      </c>
      <c r="E33" s="15" t="str">
        <f t="shared" si="16"/>
        <v>forte</v>
      </c>
      <c r="F33" s="15" t="str">
        <f t="shared" si="16"/>
        <v>-</v>
      </c>
      <c r="G33" s="19" t="str">
        <f t="shared" si="16"/>
        <v>-</v>
      </c>
      <c r="H33" s="19" t="str">
        <f t="shared" si="16"/>
        <v>forte</v>
      </c>
      <c r="I33" s="19" t="str">
        <f t="shared" si="16"/>
        <v>-</v>
      </c>
      <c r="J33" s="19" t="str">
        <f t="shared" si="16"/>
        <v>-</v>
      </c>
    </row>
    <row r="34" spans="1:10" s="13" customFormat="1" ht="14" customHeight="1" thickBot="1">
      <c r="A34" s="25" t="s">
        <v>9</v>
      </c>
      <c r="B34" s="20" t="str">
        <f t="shared" ref="B34:J34" si="17">IF(ISNUMBER(B32),IF(B32&gt;B$5,"Sensible",IF(B32&lt;=B$7,"Résistant","Intermédiaire")),"-")</f>
        <v>Intermédiaire</v>
      </c>
      <c r="C34" s="20" t="str">
        <f t="shared" si="17"/>
        <v>Sensible</v>
      </c>
      <c r="D34" s="20" t="str">
        <f t="shared" si="17"/>
        <v>Intermédiaire</v>
      </c>
      <c r="E34" s="20" t="str">
        <f t="shared" si="17"/>
        <v>Résistant</v>
      </c>
      <c r="F34" s="20" t="str">
        <f t="shared" si="17"/>
        <v>Sensible</v>
      </c>
      <c r="G34" s="21" t="str">
        <f t="shared" si="17"/>
        <v>-</v>
      </c>
      <c r="H34" s="21" t="str">
        <f t="shared" si="17"/>
        <v>Résistant</v>
      </c>
      <c r="I34" s="21" t="str">
        <f t="shared" si="17"/>
        <v>-</v>
      </c>
      <c r="J34" s="21" t="str">
        <f t="shared" si="17"/>
        <v>-</v>
      </c>
    </row>
    <row r="35" spans="1:10" ht="17" thickBot="1">
      <c r="A35" s="28" t="s">
        <v>18</v>
      </c>
      <c r="B35" s="29">
        <f t="shared" ref="B35:J35" si="18">IF(AND(ISNUMBER(B26),B26&gt;0),(MAX(B26,B29,B32)-MIN(B26,B29,B32))/B26,"-")</f>
        <v>0.26315789473684209</v>
      </c>
      <c r="C35" s="29">
        <f t="shared" si="18"/>
        <v>0.26315789473684209</v>
      </c>
      <c r="D35" s="29">
        <f t="shared" si="18"/>
        <v>5.2631578947368418E-2</v>
      </c>
      <c r="E35" s="29" t="str">
        <f t="shared" si="18"/>
        <v>-</v>
      </c>
      <c r="F35" s="29">
        <f t="shared" si="18"/>
        <v>0.33333333333333331</v>
      </c>
      <c r="G35" s="29" t="str">
        <f t="shared" si="18"/>
        <v>-</v>
      </c>
      <c r="H35" s="29" t="str">
        <f t="shared" si="18"/>
        <v>-</v>
      </c>
      <c r="I35" s="29" t="str">
        <f t="shared" si="18"/>
        <v>-</v>
      </c>
      <c r="J35" s="29" t="str">
        <f t="shared" si="18"/>
        <v>-</v>
      </c>
    </row>
    <row r="36" spans="1:10" ht="17" thickBot="1"/>
    <row r="37" spans="1:10" s="14" customFormat="1" ht="15" thickBot="1">
      <c r="A37" s="22" t="s">
        <v>23</v>
      </c>
      <c r="B37" s="26" t="str">
        <f t="shared" ref="B37:J37" si="19">B$3</f>
        <v>P</v>
      </c>
      <c r="C37" s="26" t="str">
        <f t="shared" si="19"/>
        <v>FM</v>
      </c>
      <c r="D37" s="26" t="str">
        <f t="shared" si="19"/>
        <v>SP</v>
      </c>
      <c r="E37" s="26" t="str">
        <f t="shared" si="19"/>
        <v>FA</v>
      </c>
      <c r="F37" s="26" t="str">
        <f t="shared" si="19"/>
        <v>SXT</v>
      </c>
      <c r="G37" s="27" t="str">
        <f t="shared" si="19"/>
        <v>S</v>
      </c>
      <c r="H37" s="27" t="str">
        <f t="shared" si="19"/>
        <v>CFS</v>
      </c>
      <c r="I37" s="27" t="str">
        <f t="shared" si="19"/>
        <v>K</v>
      </c>
      <c r="J37" s="27">
        <f t="shared" si="19"/>
        <v>0</v>
      </c>
    </row>
    <row r="38" spans="1:10" s="14" customFormat="1" ht="14" customHeight="1">
      <c r="A38" s="23" t="s">
        <v>7</v>
      </c>
      <c r="B38" s="17">
        <v>0</v>
      </c>
      <c r="C38" s="17">
        <v>33</v>
      </c>
      <c r="D38" s="17"/>
      <c r="E38" s="17">
        <v>0</v>
      </c>
      <c r="F38" s="17">
        <v>47</v>
      </c>
      <c r="G38" s="18">
        <v>22</v>
      </c>
      <c r="H38" s="18">
        <v>0</v>
      </c>
      <c r="I38" s="18"/>
      <c r="J38" s="18"/>
    </row>
    <row r="39" spans="1:10" s="13" customFormat="1" ht="14" customHeight="1">
      <c r="A39" s="24" t="s">
        <v>8</v>
      </c>
      <c r="B39" s="15" t="str">
        <f t="shared" ref="B39:J39" si="20">IF(AND(ISNUMBER(B38),ISNUMBER(B$4)),IF(B$7&lt;&gt;B$5,IF(B38&lt;6,"forte",10^(((B38*LOG(B$4/B$6))+((B$5*LOG(B$6))-(B$7*LOG(B$4))))/(B$5-B$7))),"-"),"-")</f>
        <v>forte</v>
      </c>
      <c r="C39" s="15">
        <f t="shared" si="20"/>
        <v>1.968626640460738E-2</v>
      </c>
      <c r="D39" s="15" t="str">
        <f t="shared" si="20"/>
        <v>-</v>
      </c>
      <c r="E39" s="15" t="str">
        <f t="shared" si="20"/>
        <v>forte</v>
      </c>
      <c r="F39" s="15" t="str">
        <f t="shared" si="20"/>
        <v>-</v>
      </c>
      <c r="G39" s="19">
        <f t="shared" si="20"/>
        <v>0.70710678118654813</v>
      </c>
      <c r="H39" s="19" t="str">
        <f t="shared" si="20"/>
        <v>forte</v>
      </c>
      <c r="I39" s="19" t="str">
        <f t="shared" si="20"/>
        <v>-</v>
      </c>
      <c r="J39" s="19" t="str">
        <f t="shared" si="20"/>
        <v>-</v>
      </c>
    </row>
    <row r="40" spans="1:10" s="13" customFormat="1" ht="14" customHeight="1" thickBot="1">
      <c r="A40" s="25" t="s">
        <v>9</v>
      </c>
      <c r="B40" s="20" t="str">
        <f t="shared" ref="B40:J40" si="21">IF(ISNUMBER(B38),IF(B38&gt;B$5,"Sensible",IF(B38&lt;=B$7,"Résistant","Intermédiaire")),"-")</f>
        <v>Résistant</v>
      </c>
      <c r="C40" s="20" t="str">
        <f t="shared" si="21"/>
        <v>Sensible</v>
      </c>
      <c r="D40" s="20" t="str">
        <f t="shared" si="21"/>
        <v>-</v>
      </c>
      <c r="E40" s="20" t="str">
        <f t="shared" si="21"/>
        <v>Résistant</v>
      </c>
      <c r="F40" s="20" t="str">
        <f t="shared" si="21"/>
        <v>Sensible</v>
      </c>
      <c r="G40" s="21" t="str">
        <f t="shared" si="21"/>
        <v>Sensible</v>
      </c>
      <c r="H40" s="21" t="str">
        <f t="shared" si="21"/>
        <v>Résistant</v>
      </c>
      <c r="I40" s="21" t="str">
        <f t="shared" si="21"/>
        <v>-</v>
      </c>
      <c r="J40" s="21" t="str">
        <f t="shared" si="21"/>
        <v>-</v>
      </c>
    </row>
    <row r="41" spans="1:10" s="14" customFormat="1" ht="14" customHeight="1">
      <c r="A41" s="23" t="s">
        <v>7</v>
      </c>
      <c r="B41" s="17">
        <v>0</v>
      </c>
      <c r="C41" s="17">
        <v>30</v>
      </c>
      <c r="D41" s="17"/>
      <c r="E41" s="17">
        <v>0</v>
      </c>
      <c r="F41" s="17">
        <v>38</v>
      </c>
      <c r="G41" s="18">
        <v>21</v>
      </c>
      <c r="H41" s="18">
        <v>0</v>
      </c>
      <c r="I41" s="18"/>
      <c r="J41" s="18"/>
    </row>
    <row r="42" spans="1:10" s="13" customFormat="1" ht="14" customHeight="1">
      <c r="A42" s="24" t="s">
        <v>8</v>
      </c>
      <c r="B42" s="15" t="str">
        <f t="shared" ref="B42:J42" si="22">IF(AND(ISNUMBER(B41),ISNUMBER(B$4)),IF(B$7&lt;&gt;B$5,IF(B41&lt;6,"forte",10^(((B41*LOG(B$4/B$6))+((B$5*LOG(B$6))-(B$7*LOG(B$4))))/(B$5-B$7))),"-"),"-")</f>
        <v>forte</v>
      </c>
      <c r="C42" s="15">
        <f t="shared" si="22"/>
        <v>7.8745065618429519E-2</v>
      </c>
      <c r="D42" s="15" t="str">
        <f t="shared" si="22"/>
        <v>-</v>
      </c>
      <c r="E42" s="15" t="str">
        <f t="shared" si="22"/>
        <v>forte</v>
      </c>
      <c r="F42" s="15" t="str">
        <f t="shared" si="22"/>
        <v>-</v>
      </c>
      <c r="G42" s="19">
        <f t="shared" si="22"/>
        <v>1.0000000000000011</v>
      </c>
      <c r="H42" s="19" t="str">
        <f t="shared" si="22"/>
        <v>forte</v>
      </c>
      <c r="I42" s="19" t="str">
        <f t="shared" si="22"/>
        <v>-</v>
      </c>
      <c r="J42" s="19" t="str">
        <f t="shared" si="22"/>
        <v>-</v>
      </c>
    </row>
    <row r="43" spans="1:10" s="13" customFormat="1" ht="14" customHeight="1" thickBot="1">
      <c r="A43" s="25" t="s">
        <v>9</v>
      </c>
      <c r="B43" s="20" t="str">
        <f t="shared" ref="B43:J43" si="23">IF(ISNUMBER(B41),IF(B41&gt;B$5,"Sensible",IF(B41&lt;=B$7,"Résistant","Intermédiaire")),"-")</f>
        <v>Résistant</v>
      </c>
      <c r="C43" s="20" t="str">
        <f t="shared" si="23"/>
        <v>Sensible</v>
      </c>
      <c r="D43" s="20" t="str">
        <f t="shared" si="23"/>
        <v>-</v>
      </c>
      <c r="E43" s="20" t="str">
        <f t="shared" si="23"/>
        <v>Résistant</v>
      </c>
      <c r="F43" s="20" t="str">
        <f t="shared" si="23"/>
        <v>Sensible</v>
      </c>
      <c r="G43" s="21" t="str">
        <f t="shared" si="23"/>
        <v>Sensible</v>
      </c>
      <c r="H43" s="21" t="str">
        <f t="shared" si="23"/>
        <v>Résistant</v>
      </c>
      <c r="I43" s="21" t="str">
        <f t="shared" si="23"/>
        <v>-</v>
      </c>
      <c r="J43" s="21" t="str">
        <f t="shared" si="23"/>
        <v>-</v>
      </c>
    </row>
    <row r="44" spans="1:10" s="14" customFormat="1" ht="14" customHeight="1">
      <c r="A44" s="23" t="s">
        <v>7</v>
      </c>
      <c r="B44" s="17">
        <v>0</v>
      </c>
      <c r="C44" s="17">
        <v>28</v>
      </c>
      <c r="D44" s="17"/>
      <c r="E44" s="17">
        <v>0</v>
      </c>
      <c r="F44" s="17">
        <v>44</v>
      </c>
      <c r="G44" s="18">
        <v>21</v>
      </c>
      <c r="H44" s="18">
        <v>0</v>
      </c>
      <c r="I44" s="18"/>
      <c r="J44" s="18"/>
    </row>
    <row r="45" spans="1:10" s="13" customFormat="1" ht="14" customHeight="1">
      <c r="A45" s="24" t="s">
        <v>8</v>
      </c>
      <c r="B45" s="15" t="str">
        <f t="shared" ref="B45:J45" si="24">IF(AND(ISNUMBER(B44),ISNUMBER(B$4)),IF(B$7&lt;&gt;B$5,IF(B44&lt;6,"forte",10^(((B44*LOG(B$4/B$6))+((B$5*LOG(B$6))-(B$7*LOG(B$4))))/(B$5-B$7))),"-"),"-")</f>
        <v>forte</v>
      </c>
      <c r="C45" s="15">
        <f t="shared" si="24"/>
        <v>0.19842513149602486</v>
      </c>
      <c r="D45" s="15" t="str">
        <f t="shared" si="24"/>
        <v>-</v>
      </c>
      <c r="E45" s="15" t="str">
        <f t="shared" si="24"/>
        <v>forte</v>
      </c>
      <c r="F45" s="15" t="str">
        <f t="shared" si="24"/>
        <v>-</v>
      </c>
      <c r="G45" s="19">
        <f t="shared" si="24"/>
        <v>1.0000000000000011</v>
      </c>
      <c r="H45" s="19" t="str">
        <f t="shared" si="24"/>
        <v>forte</v>
      </c>
      <c r="I45" s="19" t="str">
        <f t="shared" si="24"/>
        <v>-</v>
      </c>
      <c r="J45" s="19" t="str">
        <f t="shared" si="24"/>
        <v>-</v>
      </c>
    </row>
    <row r="46" spans="1:10" s="13" customFormat="1" ht="14" customHeight="1" thickBot="1">
      <c r="A46" s="25" t="s">
        <v>9</v>
      </c>
      <c r="B46" s="20" t="str">
        <f t="shared" ref="B46:J46" si="25">IF(ISNUMBER(B44),IF(B44&gt;B$5,"Sensible",IF(B44&lt;=B$7,"Résistant","Intermédiaire")),"-")</f>
        <v>Résistant</v>
      </c>
      <c r="C46" s="20" t="str">
        <f t="shared" si="25"/>
        <v>Sensible</v>
      </c>
      <c r="D46" s="20" t="str">
        <f t="shared" si="25"/>
        <v>-</v>
      </c>
      <c r="E46" s="20" t="str">
        <f t="shared" si="25"/>
        <v>Résistant</v>
      </c>
      <c r="F46" s="20" t="str">
        <f t="shared" si="25"/>
        <v>Sensible</v>
      </c>
      <c r="G46" s="21" t="str">
        <f t="shared" si="25"/>
        <v>Sensible</v>
      </c>
      <c r="H46" s="21" t="str">
        <f t="shared" si="25"/>
        <v>Résistant</v>
      </c>
      <c r="I46" s="21" t="str">
        <f t="shared" si="25"/>
        <v>-</v>
      </c>
      <c r="J46" s="21" t="str">
        <f t="shared" si="25"/>
        <v>-</v>
      </c>
    </row>
    <row r="47" spans="1:10" ht="17" thickBot="1">
      <c r="A47" s="28" t="s">
        <v>18</v>
      </c>
      <c r="B47" s="29" t="str">
        <f t="shared" ref="B47:J47" si="26">IF(AND(ISNUMBER(B38),B38&gt;0),(MAX(B38,B41,B44)-MIN(B38,B41,B44))/B38,"-")</f>
        <v>-</v>
      </c>
      <c r="C47" s="29">
        <f t="shared" si="26"/>
        <v>0.15151515151515152</v>
      </c>
      <c r="D47" s="29" t="str">
        <f t="shared" si="26"/>
        <v>-</v>
      </c>
      <c r="E47" s="29" t="str">
        <f t="shared" si="26"/>
        <v>-</v>
      </c>
      <c r="F47" s="29">
        <f t="shared" si="26"/>
        <v>0.19148936170212766</v>
      </c>
      <c r="G47" s="29">
        <f t="shared" si="26"/>
        <v>4.5454545454545456E-2</v>
      </c>
      <c r="H47" s="29" t="str">
        <f t="shared" si="26"/>
        <v>-</v>
      </c>
      <c r="I47" s="29" t="str">
        <f t="shared" si="26"/>
        <v>-</v>
      </c>
      <c r="J47" s="29" t="str">
        <f t="shared" si="26"/>
        <v>-</v>
      </c>
    </row>
    <row r="48" spans="1:10" ht="17" thickBot="1"/>
    <row r="49" spans="1:10" s="14" customFormat="1" ht="15" thickBot="1">
      <c r="A49" s="22" t="s">
        <v>24</v>
      </c>
      <c r="B49" s="26" t="str">
        <f t="shared" ref="B49:J49" si="27">B$3</f>
        <v>P</v>
      </c>
      <c r="C49" s="26" t="str">
        <f t="shared" si="27"/>
        <v>FM</v>
      </c>
      <c r="D49" s="26" t="str">
        <f t="shared" si="27"/>
        <v>SP</v>
      </c>
      <c r="E49" s="26" t="str">
        <f t="shared" si="27"/>
        <v>FA</v>
      </c>
      <c r="F49" s="26" t="str">
        <f t="shared" si="27"/>
        <v>SXT</v>
      </c>
      <c r="G49" s="27" t="str">
        <f t="shared" si="27"/>
        <v>S</v>
      </c>
      <c r="H49" s="27" t="str">
        <f t="shared" si="27"/>
        <v>CFS</v>
      </c>
      <c r="I49" s="27" t="str">
        <f t="shared" si="27"/>
        <v>K</v>
      </c>
      <c r="J49" s="27">
        <f t="shared" si="27"/>
        <v>0</v>
      </c>
    </row>
    <row r="50" spans="1:10" s="14" customFormat="1" ht="14" customHeight="1">
      <c r="A50" s="23" t="s">
        <v>7</v>
      </c>
      <c r="B50" s="17">
        <v>16</v>
      </c>
      <c r="C50" s="17"/>
      <c r="D50" s="17">
        <v>21</v>
      </c>
      <c r="E50" s="17">
        <v>0</v>
      </c>
      <c r="F50" s="17">
        <v>45</v>
      </c>
      <c r="G50" s="18">
        <v>22</v>
      </c>
      <c r="H50" s="18">
        <v>0</v>
      </c>
      <c r="I50" s="18"/>
      <c r="J50" s="18"/>
    </row>
    <row r="51" spans="1:10" s="13" customFormat="1" ht="14" customHeight="1">
      <c r="A51" s="24" t="s">
        <v>8</v>
      </c>
      <c r="B51" s="15">
        <f t="shared" ref="B51:J51" si="28">IF(AND(ISNUMBER(B50),ISNUMBER(B$4)),IF(B$7&lt;&gt;B$5,IF(B50&lt;6,"forte",10^(((B50*LOG(B$4/B$6))+((B$5*LOG(B$6))-(B$7*LOG(B$4))))/(B$5-B$7))),"-"),"-")</f>
        <v>3.2813414240305527</v>
      </c>
      <c r="C51" s="15" t="str">
        <f t="shared" si="28"/>
        <v>-</v>
      </c>
      <c r="D51" s="15">
        <f t="shared" si="28"/>
        <v>2.2973967099940689</v>
      </c>
      <c r="E51" s="15" t="str">
        <f t="shared" si="28"/>
        <v>forte</v>
      </c>
      <c r="F51" s="15" t="str">
        <f t="shared" si="28"/>
        <v>-</v>
      </c>
      <c r="G51" s="19">
        <f t="shared" si="28"/>
        <v>0.70710678118654813</v>
      </c>
      <c r="H51" s="19" t="str">
        <f t="shared" si="28"/>
        <v>forte</v>
      </c>
      <c r="I51" s="19" t="str">
        <f t="shared" si="28"/>
        <v>-</v>
      </c>
      <c r="J51" s="19" t="str">
        <f t="shared" si="28"/>
        <v>-</v>
      </c>
    </row>
    <row r="52" spans="1:10" s="13" customFormat="1" ht="14" customHeight="1" thickBot="1">
      <c r="A52" s="25" t="s">
        <v>9</v>
      </c>
      <c r="B52" s="20" t="str">
        <f t="shared" ref="B52:J52" si="29">IF(ISNUMBER(B50),IF(B50&gt;B$5,"Sensible",IF(B50&lt;=B$7,"Résistant","Intermédiaire")),"-")</f>
        <v>Intermédiaire</v>
      </c>
      <c r="C52" s="20" t="str">
        <f t="shared" si="29"/>
        <v>-</v>
      </c>
      <c r="D52" s="20" t="str">
        <f t="shared" si="29"/>
        <v>Intermédiaire</v>
      </c>
      <c r="E52" s="20" t="str">
        <f t="shared" si="29"/>
        <v>Résistant</v>
      </c>
      <c r="F52" s="20" t="str">
        <f t="shared" si="29"/>
        <v>Sensible</v>
      </c>
      <c r="G52" s="21" t="str">
        <f t="shared" si="29"/>
        <v>Sensible</v>
      </c>
      <c r="H52" s="21" t="str">
        <f t="shared" si="29"/>
        <v>Résistant</v>
      </c>
      <c r="I52" s="21" t="str">
        <f t="shared" si="29"/>
        <v>-</v>
      </c>
      <c r="J52" s="21" t="str">
        <f t="shared" si="29"/>
        <v>-</v>
      </c>
    </row>
    <row r="53" spans="1:10" s="14" customFormat="1" ht="14" customHeight="1">
      <c r="A53" s="23" t="s">
        <v>7</v>
      </c>
      <c r="B53" s="17">
        <v>11</v>
      </c>
      <c r="C53" s="17"/>
      <c r="D53" s="17">
        <v>21</v>
      </c>
      <c r="E53" s="17">
        <v>0</v>
      </c>
      <c r="F53" s="17">
        <v>42</v>
      </c>
      <c r="G53" s="18">
        <v>22</v>
      </c>
      <c r="H53" s="18">
        <v>0</v>
      </c>
      <c r="I53" s="18"/>
      <c r="J53" s="18"/>
    </row>
    <row r="54" spans="1:10" s="13" customFormat="1" ht="14" customHeight="1">
      <c r="A54" s="24" t="s">
        <v>8</v>
      </c>
      <c r="B54" s="15">
        <f t="shared" ref="B54:J54" si="30">IF(AND(ISNUMBER(B53),ISNUMBER(B$4)),IF(B$7&lt;&gt;B$5,IF(B53&lt;6,"forte",10^(((B53*LOG(B$4/B$6))+((B$5*LOG(B$6))-(B$7*LOG(B$4))))/(B$5-B$7))),"-"),"-")</f>
        <v>8.8327161093904998</v>
      </c>
      <c r="C54" s="15" t="str">
        <f t="shared" si="30"/>
        <v>-</v>
      </c>
      <c r="D54" s="15">
        <f t="shared" si="30"/>
        <v>2.2973967099940689</v>
      </c>
      <c r="E54" s="15" t="str">
        <f t="shared" si="30"/>
        <v>forte</v>
      </c>
      <c r="F54" s="15" t="str">
        <f t="shared" si="30"/>
        <v>-</v>
      </c>
      <c r="G54" s="19">
        <f t="shared" si="30"/>
        <v>0.70710678118654813</v>
      </c>
      <c r="H54" s="19" t="str">
        <f t="shared" si="30"/>
        <v>forte</v>
      </c>
      <c r="I54" s="19" t="str">
        <f t="shared" si="30"/>
        <v>-</v>
      </c>
      <c r="J54" s="19" t="str">
        <f t="shared" si="30"/>
        <v>-</v>
      </c>
    </row>
    <row r="55" spans="1:10" s="13" customFormat="1" ht="14" customHeight="1" thickBot="1">
      <c r="A55" s="25" t="s">
        <v>9</v>
      </c>
      <c r="B55" s="20" t="str">
        <f t="shared" ref="B55:J55" si="31">IF(ISNUMBER(B53),IF(B53&gt;B$5,"Sensible",IF(B53&lt;=B$7,"Résistant","Intermédiaire")),"-")</f>
        <v>Intermédiaire</v>
      </c>
      <c r="C55" s="20" t="str">
        <f t="shared" si="31"/>
        <v>-</v>
      </c>
      <c r="D55" s="20" t="str">
        <f t="shared" si="31"/>
        <v>Intermédiaire</v>
      </c>
      <c r="E55" s="20" t="str">
        <f t="shared" si="31"/>
        <v>Résistant</v>
      </c>
      <c r="F55" s="20" t="str">
        <f t="shared" si="31"/>
        <v>Sensible</v>
      </c>
      <c r="G55" s="21" t="str">
        <f t="shared" si="31"/>
        <v>Sensible</v>
      </c>
      <c r="H55" s="21" t="str">
        <f t="shared" si="31"/>
        <v>Résistant</v>
      </c>
      <c r="I55" s="21" t="str">
        <f t="shared" si="31"/>
        <v>-</v>
      </c>
      <c r="J55" s="21" t="str">
        <f t="shared" si="31"/>
        <v>-</v>
      </c>
    </row>
    <row r="56" spans="1:10" s="14" customFormat="1" ht="14" customHeight="1">
      <c r="A56" s="23" t="s">
        <v>7</v>
      </c>
      <c r="B56" s="17">
        <v>13</v>
      </c>
      <c r="C56" s="17"/>
      <c r="D56" s="17">
        <v>20</v>
      </c>
      <c r="E56" s="17">
        <v>0</v>
      </c>
      <c r="F56" s="17">
        <v>45</v>
      </c>
      <c r="G56" s="18">
        <v>24</v>
      </c>
      <c r="H56" s="18">
        <v>0</v>
      </c>
      <c r="I56" s="18"/>
      <c r="J56" s="18"/>
    </row>
    <row r="57" spans="1:10" s="13" customFormat="1" ht="14" customHeight="1">
      <c r="A57" s="24" t="s">
        <v>8</v>
      </c>
      <c r="B57" s="15">
        <f t="shared" ref="B57:J57" si="32">IF(AND(ISNUMBER(B56),ISNUMBER(B$4)),IF(B$7&lt;&gt;B$5,IF(B56&lt;6,"forte",10^(((B56*LOG(B$4/B$6))+((B$5*LOG(B$6))-(B$7*LOG(B$4))))/(B$5-B$7))),"-"),"-")</f>
        <v>5.9439771565477963</v>
      </c>
      <c r="C57" s="15" t="str">
        <f t="shared" si="32"/>
        <v>-</v>
      </c>
      <c r="D57" s="15">
        <f t="shared" si="32"/>
        <v>3.0314331330207946</v>
      </c>
      <c r="E57" s="15" t="str">
        <f t="shared" si="32"/>
        <v>forte</v>
      </c>
      <c r="F57" s="15" t="str">
        <f t="shared" si="32"/>
        <v>-</v>
      </c>
      <c r="G57" s="19">
        <f t="shared" si="32"/>
        <v>0.35355339059327434</v>
      </c>
      <c r="H57" s="19" t="str">
        <f t="shared" si="32"/>
        <v>forte</v>
      </c>
      <c r="I57" s="19" t="str">
        <f t="shared" si="32"/>
        <v>-</v>
      </c>
      <c r="J57" s="19" t="str">
        <f t="shared" si="32"/>
        <v>-</v>
      </c>
    </row>
    <row r="58" spans="1:10" s="13" customFormat="1" ht="14" customHeight="1" thickBot="1">
      <c r="A58" s="25" t="s">
        <v>9</v>
      </c>
      <c r="B58" s="20" t="str">
        <f t="shared" ref="B58:J58" si="33">IF(ISNUMBER(B56),IF(B56&gt;B$5,"Sensible",IF(B56&lt;=B$7,"Résistant","Intermédiaire")),"-")</f>
        <v>Intermédiaire</v>
      </c>
      <c r="C58" s="20" t="str">
        <f t="shared" si="33"/>
        <v>-</v>
      </c>
      <c r="D58" s="20" t="str">
        <f t="shared" si="33"/>
        <v>Intermédiaire</v>
      </c>
      <c r="E58" s="20" t="str">
        <f t="shared" si="33"/>
        <v>Résistant</v>
      </c>
      <c r="F58" s="20" t="str">
        <f t="shared" si="33"/>
        <v>Sensible</v>
      </c>
      <c r="G58" s="21" t="str">
        <f t="shared" si="33"/>
        <v>Sensible</v>
      </c>
      <c r="H58" s="21" t="str">
        <f t="shared" si="33"/>
        <v>Résistant</v>
      </c>
      <c r="I58" s="21" t="str">
        <f t="shared" si="33"/>
        <v>-</v>
      </c>
      <c r="J58" s="21" t="str">
        <f t="shared" si="33"/>
        <v>-</v>
      </c>
    </row>
    <row r="59" spans="1:10" ht="17" thickBot="1">
      <c r="A59" s="28" t="s">
        <v>18</v>
      </c>
      <c r="B59" s="29">
        <f t="shared" ref="B59:J59" si="34">IF(AND(ISNUMBER(B50),B50&gt;0),(MAX(B50,B53,B56)-MIN(B50,B53,B56))/B50,"-")</f>
        <v>0.3125</v>
      </c>
      <c r="C59" s="29" t="str">
        <f t="shared" si="34"/>
        <v>-</v>
      </c>
      <c r="D59" s="29">
        <f t="shared" si="34"/>
        <v>4.7619047619047616E-2</v>
      </c>
      <c r="E59" s="29" t="str">
        <f t="shared" si="34"/>
        <v>-</v>
      </c>
      <c r="F59" s="29">
        <f t="shared" si="34"/>
        <v>6.6666666666666666E-2</v>
      </c>
      <c r="G59" s="29">
        <f t="shared" si="34"/>
        <v>9.0909090909090912E-2</v>
      </c>
      <c r="H59" s="29" t="str">
        <f t="shared" si="34"/>
        <v>-</v>
      </c>
      <c r="I59" s="29" t="str">
        <f t="shared" si="34"/>
        <v>-</v>
      </c>
      <c r="J59" s="29" t="str">
        <f t="shared" si="34"/>
        <v>-</v>
      </c>
    </row>
    <row r="60" spans="1:10" ht="17" thickBot="1"/>
    <row r="61" spans="1:10" s="14" customFormat="1" ht="15" thickBot="1">
      <c r="A61" s="22" t="s">
        <v>25</v>
      </c>
      <c r="B61" s="26" t="str">
        <f t="shared" ref="B61:J61" si="35">B$3</f>
        <v>P</v>
      </c>
      <c r="C61" s="26" t="str">
        <f t="shared" si="35"/>
        <v>FM</v>
      </c>
      <c r="D61" s="26" t="str">
        <f t="shared" si="35"/>
        <v>SP</v>
      </c>
      <c r="E61" s="26" t="str">
        <f t="shared" si="35"/>
        <v>FA</v>
      </c>
      <c r="F61" s="26" t="str">
        <f t="shared" si="35"/>
        <v>SXT</v>
      </c>
      <c r="G61" s="27" t="str">
        <f t="shared" si="35"/>
        <v>S</v>
      </c>
      <c r="H61" s="27" t="str">
        <f t="shared" si="35"/>
        <v>CFS</v>
      </c>
      <c r="I61" s="27" t="str">
        <f t="shared" si="35"/>
        <v>K</v>
      </c>
      <c r="J61" s="27">
        <f t="shared" si="35"/>
        <v>0</v>
      </c>
    </row>
    <row r="62" spans="1:10" s="14" customFormat="1" ht="14" customHeight="1">
      <c r="A62" s="23" t="s">
        <v>7</v>
      </c>
      <c r="B62" s="17">
        <v>0</v>
      </c>
      <c r="C62" s="17">
        <v>26</v>
      </c>
      <c r="D62" s="17">
        <v>20</v>
      </c>
      <c r="E62" s="17">
        <v>0</v>
      </c>
      <c r="F62" s="17">
        <v>50</v>
      </c>
      <c r="G62" s="18">
        <v>25</v>
      </c>
      <c r="H62" s="18"/>
      <c r="I62" s="18"/>
      <c r="J62" s="18"/>
    </row>
    <row r="63" spans="1:10" s="13" customFormat="1" ht="14" customHeight="1">
      <c r="A63" s="24" t="s">
        <v>8</v>
      </c>
      <c r="B63" s="15" t="str">
        <f t="shared" ref="B63:J63" si="36">IF(AND(ISNUMBER(B62),ISNUMBER(B$4)),IF(B$7&lt;&gt;B$5,IF(B62&lt;6,"forte",10^(((B62*LOG(B$4/B$6))+((B$5*LOG(B$6))-(B$7*LOG(B$4))))/(B$5-B$7))),"-"),"-")</f>
        <v>forte</v>
      </c>
      <c r="C63" s="15">
        <f t="shared" si="36"/>
        <v>0.49999999999999989</v>
      </c>
      <c r="D63" s="15">
        <f t="shared" si="36"/>
        <v>3.0314331330207946</v>
      </c>
      <c r="E63" s="15" t="str">
        <f t="shared" si="36"/>
        <v>forte</v>
      </c>
      <c r="F63" s="15" t="str">
        <f t="shared" si="36"/>
        <v>-</v>
      </c>
      <c r="G63" s="19">
        <f t="shared" si="36"/>
        <v>0.25000000000000039</v>
      </c>
      <c r="H63" s="19" t="str">
        <f t="shared" si="36"/>
        <v>-</v>
      </c>
      <c r="I63" s="19" t="str">
        <f t="shared" si="36"/>
        <v>-</v>
      </c>
      <c r="J63" s="19" t="str">
        <f t="shared" si="36"/>
        <v>-</v>
      </c>
    </row>
    <row r="64" spans="1:10" s="13" customFormat="1" ht="14" customHeight="1" thickBot="1">
      <c r="A64" s="25" t="s">
        <v>9</v>
      </c>
      <c r="B64" s="20" t="str">
        <f t="shared" ref="B64:J64" si="37">IF(ISNUMBER(B62),IF(B62&gt;B$5,"Sensible",IF(B62&lt;=B$7,"Résistant","Intermédiaire")),"-")</f>
        <v>Résistant</v>
      </c>
      <c r="C64" s="20" t="str">
        <f t="shared" si="37"/>
        <v>Sensible</v>
      </c>
      <c r="D64" s="20" t="str">
        <f t="shared" si="37"/>
        <v>Intermédiaire</v>
      </c>
      <c r="E64" s="20" t="str">
        <f t="shared" si="37"/>
        <v>Résistant</v>
      </c>
      <c r="F64" s="20" t="str">
        <f t="shared" si="37"/>
        <v>Sensible</v>
      </c>
      <c r="G64" s="21" t="str">
        <f t="shared" si="37"/>
        <v>Sensible</v>
      </c>
      <c r="H64" s="21" t="str">
        <f t="shared" si="37"/>
        <v>-</v>
      </c>
      <c r="I64" s="21" t="str">
        <f t="shared" si="37"/>
        <v>-</v>
      </c>
      <c r="J64" s="21" t="str">
        <f t="shared" si="37"/>
        <v>-</v>
      </c>
    </row>
    <row r="65" spans="1:10" s="14" customFormat="1" ht="14" customHeight="1">
      <c r="A65" s="23" t="s">
        <v>7</v>
      </c>
      <c r="B65" s="17">
        <v>23</v>
      </c>
      <c r="C65" s="17">
        <v>36</v>
      </c>
      <c r="D65" s="17">
        <v>21</v>
      </c>
      <c r="E65" s="17">
        <v>0</v>
      </c>
      <c r="F65" s="17">
        <v>46</v>
      </c>
      <c r="G65" s="18">
        <v>25</v>
      </c>
      <c r="H65" s="18"/>
      <c r="I65" s="18"/>
      <c r="J65" s="18"/>
    </row>
    <row r="66" spans="1:10" s="13" customFormat="1" ht="14" customHeight="1">
      <c r="A66" s="24" t="s">
        <v>8</v>
      </c>
      <c r="B66" s="15">
        <f t="shared" ref="B66:J66" si="38">IF(AND(ISNUMBER(B65),ISNUMBER(B$4)),IF(B$7&lt;&gt;B$5,IF(B65&lt;6,"forte",10^(((B65*LOG(B$4/B$6))+((B$5*LOG(B$6))-(B$7*LOG(B$4))))/(B$5-B$7))),"-"),"-")</f>
        <v>0.82033535600763785</v>
      </c>
      <c r="C66" s="15">
        <f t="shared" si="38"/>
        <v>4.9215666011518389E-3</v>
      </c>
      <c r="D66" s="15">
        <f t="shared" si="38"/>
        <v>2.2973967099940689</v>
      </c>
      <c r="E66" s="15" t="str">
        <f t="shared" si="38"/>
        <v>forte</v>
      </c>
      <c r="F66" s="15" t="str">
        <f t="shared" si="38"/>
        <v>-</v>
      </c>
      <c r="G66" s="19">
        <f t="shared" si="38"/>
        <v>0.25000000000000039</v>
      </c>
      <c r="H66" s="19" t="str">
        <f t="shared" si="38"/>
        <v>-</v>
      </c>
      <c r="I66" s="19" t="str">
        <f t="shared" si="38"/>
        <v>-</v>
      </c>
      <c r="J66" s="19" t="str">
        <f t="shared" si="38"/>
        <v>-</v>
      </c>
    </row>
    <row r="67" spans="1:10" s="13" customFormat="1" ht="14" customHeight="1" thickBot="1">
      <c r="A67" s="25" t="s">
        <v>9</v>
      </c>
      <c r="B67" s="20" t="str">
        <f t="shared" ref="B67:J67" si="39">IF(ISNUMBER(B65),IF(B65&gt;B$5,"Sensible",IF(B65&lt;=B$7,"Résistant","Intermédiaire")),"-")</f>
        <v>Intermédiaire</v>
      </c>
      <c r="C67" s="20" t="str">
        <f t="shared" si="39"/>
        <v>Sensible</v>
      </c>
      <c r="D67" s="20" t="str">
        <f t="shared" si="39"/>
        <v>Intermédiaire</v>
      </c>
      <c r="E67" s="20" t="str">
        <f t="shared" si="39"/>
        <v>Résistant</v>
      </c>
      <c r="F67" s="20" t="str">
        <f t="shared" si="39"/>
        <v>Sensible</v>
      </c>
      <c r="G67" s="21" t="str">
        <f t="shared" si="39"/>
        <v>Sensible</v>
      </c>
      <c r="H67" s="21" t="str">
        <f t="shared" si="39"/>
        <v>-</v>
      </c>
      <c r="I67" s="21" t="str">
        <f t="shared" si="39"/>
        <v>-</v>
      </c>
      <c r="J67" s="21" t="str">
        <f t="shared" si="39"/>
        <v>-</v>
      </c>
    </row>
    <row r="68" spans="1:10" s="14" customFormat="1" ht="14" customHeight="1">
      <c r="A68" s="23" t="s">
        <v>7</v>
      </c>
      <c r="B68" s="17">
        <v>15</v>
      </c>
      <c r="C68" s="17">
        <v>40</v>
      </c>
      <c r="D68" s="17">
        <v>21</v>
      </c>
      <c r="E68" s="17">
        <v>0</v>
      </c>
      <c r="F68" s="17">
        <v>50</v>
      </c>
      <c r="G68" s="18">
        <v>25</v>
      </c>
      <c r="H68" s="18"/>
      <c r="I68" s="18"/>
      <c r="J68" s="18"/>
    </row>
    <row r="69" spans="1:10" s="13" customFormat="1" ht="14" customHeight="1">
      <c r="A69" s="24" t="s">
        <v>8</v>
      </c>
      <c r="B69" s="15">
        <f t="shared" ref="B69:J69" si="40">IF(AND(ISNUMBER(B68),ISNUMBER(B$4)),IF(B$7&lt;&gt;B$5,IF(B68&lt;6,"forte",10^(((B68*LOG(B$4/B$6))+((B$5*LOG(B$6))-(B$7*LOG(B$4))))/(B$5-B$7))),"-"),"-")</f>
        <v>4.0000000000000018</v>
      </c>
      <c r="C69" s="15">
        <f t="shared" si="40"/>
        <v>7.7509816990634626E-4</v>
      </c>
      <c r="D69" s="15">
        <f t="shared" si="40"/>
        <v>2.2973967099940689</v>
      </c>
      <c r="E69" s="15" t="str">
        <f t="shared" si="40"/>
        <v>forte</v>
      </c>
      <c r="F69" s="15" t="str">
        <f t="shared" si="40"/>
        <v>-</v>
      </c>
      <c r="G69" s="19">
        <f t="shared" si="40"/>
        <v>0.25000000000000039</v>
      </c>
      <c r="H69" s="19" t="str">
        <f t="shared" si="40"/>
        <v>-</v>
      </c>
      <c r="I69" s="19" t="str">
        <f t="shared" si="40"/>
        <v>-</v>
      </c>
      <c r="J69" s="19" t="str">
        <f t="shared" si="40"/>
        <v>-</v>
      </c>
    </row>
    <row r="70" spans="1:10" s="13" customFormat="1" ht="14" customHeight="1" thickBot="1">
      <c r="A70" s="25" t="s">
        <v>9</v>
      </c>
      <c r="B70" s="20" t="str">
        <f t="shared" ref="B70:J70" si="41">IF(ISNUMBER(B68),IF(B68&gt;B$5,"Sensible",IF(B68&lt;=B$7,"Résistant","Intermédiaire")),"-")</f>
        <v>Intermédiaire</v>
      </c>
      <c r="C70" s="20" t="str">
        <f t="shared" si="41"/>
        <v>Sensible</v>
      </c>
      <c r="D70" s="20" t="str">
        <f t="shared" si="41"/>
        <v>Intermédiaire</v>
      </c>
      <c r="E70" s="20" t="str">
        <f t="shared" si="41"/>
        <v>Résistant</v>
      </c>
      <c r="F70" s="20" t="str">
        <f t="shared" si="41"/>
        <v>Sensible</v>
      </c>
      <c r="G70" s="21" t="str">
        <f t="shared" si="41"/>
        <v>Sensible</v>
      </c>
      <c r="H70" s="21" t="str">
        <f t="shared" si="41"/>
        <v>-</v>
      </c>
      <c r="I70" s="21" t="str">
        <f t="shared" si="41"/>
        <v>-</v>
      </c>
      <c r="J70" s="21" t="str">
        <f t="shared" si="41"/>
        <v>-</v>
      </c>
    </row>
    <row r="71" spans="1:10" ht="17" thickBot="1">
      <c r="A71" s="28" t="s">
        <v>18</v>
      </c>
      <c r="B71" s="29" t="str">
        <f t="shared" ref="B71:J71" si="42">IF(AND(ISNUMBER(B62),B62&gt;0),(MAX(B62,B65,B68)-MIN(B62,B65,B68))/B62,"-")</f>
        <v>-</v>
      </c>
      <c r="C71" s="29">
        <f t="shared" si="42"/>
        <v>0.53846153846153844</v>
      </c>
      <c r="D71" s="29">
        <f t="shared" si="42"/>
        <v>0.05</v>
      </c>
      <c r="E71" s="29" t="str">
        <f t="shared" si="42"/>
        <v>-</v>
      </c>
      <c r="F71" s="29">
        <f t="shared" si="42"/>
        <v>0.08</v>
      </c>
      <c r="G71" s="29">
        <f t="shared" si="42"/>
        <v>0</v>
      </c>
      <c r="H71" s="29" t="str">
        <f t="shared" si="42"/>
        <v>-</v>
      </c>
      <c r="I71" s="29" t="str">
        <f t="shared" si="42"/>
        <v>-</v>
      </c>
      <c r="J71" s="29" t="str">
        <f t="shared" si="42"/>
        <v>-</v>
      </c>
    </row>
    <row r="72" spans="1:10" ht="17" thickBot="1"/>
    <row r="73" spans="1:10" s="14" customFormat="1" ht="15" thickBot="1">
      <c r="A73" s="22" t="s">
        <v>26</v>
      </c>
      <c r="B73" s="26" t="str">
        <f t="shared" ref="B73:J73" si="43">B$3</f>
        <v>P</v>
      </c>
      <c r="C73" s="26" t="str">
        <f t="shared" si="43"/>
        <v>FM</v>
      </c>
      <c r="D73" s="26" t="str">
        <f t="shared" si="43"/>
        <v>SP</v>
      </c>
      <c r="E73" s="26" t="str">
        <f t="shared" si="43"/>
        <v>FA</v>
      </c>
      <c r="F73" s="26" t="str">
        <f t="shared" si="43"/>
        <v>SXT</v>
      </c>
      <c r="G73" s="27" t="str">
        <f t="shared" si="43"/>
        <v>S</v>
      </c>
      <c r="H73" s="27" t="str">
        <f t="shared" si="43"/>
        <v>CFS</v>
      </c>
      <c r="I73" s="27" t="str">
        <f t="shared" si="43"/>
        <v>K</v>
      </c>
      <c r="J73" s="27">
        <f t="shared" si="43"/>
        <v>0</v>
      </c>
    </row>
    <row r="74" spans="1:10" s="14" customFormat="1" ht="14" customHeight="1">
      <c r="A74" s="23" t="s">
        <v>7</v>
      </c>
      <c r="B74" s="17">
        <v>0</v>
      </c>
      <c r="C74" s="17">
        <v>40</v>
      </c>
      <c r="D74" s="17">
        <v>20</v>
      </c>
      <c r="E74" s="17">
        <v>0</v>
      </c>
      <c r="F74" s="17"/>
      <c r="G74" s="18">
        <v>22</v>
      </c>
      <c r="H74" s="18"/>
      <c r="I74" s="18"/>
      <c r="J74" s="18"/>
    </row>
    <row r="75" spans="1:10" s="13" customFormat="1" ht="14" customHeight="1">
      <c r="A75" s="24" t="s">
        <v>8</v>
      </c>
      <c r="B75" s="15" t="str">
        <f t="shared" ref="B75:J75" si="44">IF(AND(ISNUMBER(B74),ISNUMBER(B$4)),IF(B$7&lt;&gt;B$5,IF(B74&lt;6,"forte",10^(((B74*LOG(B$4/B$6))+((B$5*LOG(B$6))-(B$7*LOG(B$4))))/(B$5-B$7))),"-"),"-")</f>
        <v>forte</v>
      </c>
      <c r="C75" s="15">
        <f t="shared" si="44"/>
        <v>7.7509816990634626E-4</v>
      </c>
      <c r="D75" s="15">
        <f t="shared" si="44"/>
        <v>3.0314331330207946</v>
      </c>
      <c r="E75" s="15" t="str">
        <f t="shared" si="44"/>
        <v>forte</v>
      </c>
      <c r="F75" s="15" t="str">
        <f t="shared" si="44"/>
        <v>-</v>
      </c>
      <c r="G75" s="19">
        <f t="shared" si="44"/>
        <v>0.70710678118654813</v>
      </c>
      <c r="H75" s="19" t="str">
        <f t="shared" si="44"/>
        <v>-</v>
      </c>
      <c r="I75" s="19" t="str">
        <f t="shared" si="44"/>
        <v>-</v>
      </c>
      <c r="J75" s="19" t="str">
        <f t="shared" si="44"/>
        <v>-</v>
      </c>
    </row>
    <row r="76" spans="1:10" s="13" customFormat="1" ht="14" customHeight="1" thickBot="1">
      <c r="A76" s="25" t="s">
        <v>9</v>
      </c>
      <c r="B76" s="20" t="str">
        <f t="shared" ref="B76:J76" si="45">IF(ISNUMBER(B74),IF(B74&gt;B$5,"Sensible",IF(B74&lt;=B$7,"Résistant","Intermédiaire")),"-")</f>
        <v>Résistant</v>
      </c>
      <c r="C76" s="20" t="str">
        <f t="shared" si="45"/>
        <v>Sensible</v>
      </c>
      <c r="D76" s="20" t="str">
        <f t="shared" si="45"/>
        <v>Intermédiaire</v>
      </c>
      <c r="E76" s="20" t="str">
        <f t="shared" si="45"/>
        <v>Résistant</v>
      </c>
      <c r="F76" s="20" t="str">
        <f t="shared" si="45"/>
        <v>-</v>
      </c>
      <c r="G76" s="21" t="str">
        <f t="shared" si="45"/>
        <v>Sensible</v>
      </c>
      <c r="H76" s="21" t="str">
        <f t="shared" si="45"/>
        <v>-</v>
      </c>
      <c r="I76" s="21" t="str">
        <f t="shared" si="45"/>
        <v>-</v>
      </c>
      <c r="J76" s="21" t="str">
        <f t="shared" si="45"/>
        <v>-</v>
      </c>
    </row>
    <row r="77" spans="1:10" s="14" customFormat="1" ht="14" customHeight="1">
      <c r="A77" s="23" t="s">
        <v>7</v>
      </c>
      <c r="B77" s="17">
        <v>0</v>
      </c>
      <c r="C77" s="17">
        <v>31</v>
      </c>
      <c r="D77" s="17">
        <v>20</v>
      </c>
      <c r="E77" s="17">
        <v>0</v>
      </c>
      <c r="F77" s="17"/>
      <c r="G77" s="18">
        <v>20</v>
      </c>
      <c r="H77" s="18"/>
      <c r="I77" s="18"/>
      <c r="J77" s="18"/>
    </row>
    <row r="78" spans="1:10" s="13" customFormat="1" ht="14" customHeight="1">
      <c r="A78" s="24" t="s">
        <v>8</v>
      </c>
      <c r="B78" s="15" t="str">
        <f t="shared" ref="B78:J78" si="46">IF(AND(ISNUMBER(B77),ISNUMBER(B$4)),IF(B$7&lt;&gt;B$5,IF(B77&lt;6,"forte",10^(((B77*LOG(B$4/B$6))+((B$5*LOG(B$6))-(B$7*LOG(B$4))))/(B$5-B$7))),"-"),"-")</f>
        <v>forte</v>
      </c>
      <c r="C78" s="15">
        <f t="shared" si="46"/>
        <v>4.9606282874006188E-2</v>
      </c>
      <c r="D78" s="15">
        <f t="shared" si="46"/>
        <v>3.0314331330207946</v>
      </c>
      <c r="E78" s="15" t="str">
        <f t="shared" si="46"/>
        <v>forte</v>
      </c>
      <c r="F78" s="15" t="str">
        <f t="shared" si="46"/>
        <v>-</v>
      </c>
      <c r="G78" s="19">
        <f t="shared" si="46"/>
        <v>1.4142135623730967</v>
      </c>
      <c r="H78" s="19" t="str">
        <f t="shared" si="46"/>
        <v>-</v>
      </c>
      <c r="I78" s="19" t="str">
        <f t="shared" si="46"/>
        <v>-</v>
      </c>
      <c r="J78" s="19" t="str">
        <f t="shared" si="46"/>
        <v>-</v>
      </c>
    </row>
    <row r="79" spans="1:10" s="13" customFormat="1" ht="14" customHeight="1" thickBot="1">
      <c r="A79" s="25" t="s">
        <v>9</v>
      </c>
      <c r="B79" s="20" t="str">
        <f t="shared" ref="B79:J79" si="47">IF(ISNUMBER(B77),IF(B77&gt;B$5,"Sensible",IF(B77&lt;=B$7,"Résistant","Intermédiaire")),"-")</f>
        <v>Résistant</v>
      </c>
      <c r="C79" s="20" t="str">
        <f t="shared" si="47"/>
        <v>Sensible</v>
      </c>
      <c r="D79" s="20" t="str">
        <f t="shared" si="47"/>
        <v>Intermédiaire</v>
      </c>
      <c r="E79" s="20" t="str">
        <f t="shared" si="47"/>
        <v>Résistant</v>
      </c>
      <c r="F79" s="20" t="str">
        <f t="shared" si="47"/>
        <v>-</v>
      </c>
      <c r="G79" s="21" t="str">
        <f t="shared" si="47"/>
        <v>Sensible</v>
      </c>
      <c r="H79" s="21" t="str">
        <f t="shared" si="47"/>
        <v>-</v>
      </c>
      <c r="I79" s="21" t="str">
        <f t="shared" si="47"/>
        <v>-</v>
      </c>
      <c r="J79" s="21" t="str">
        <f t="shared" si="47"/>
        <v>-</v>
      </c>
    </row>
    <row r="80" spans="1:10" s="14" customFormat="1" ht="14" customHeight="1">
      <c r="A80" s="23" t="s">
        <v>7</v>
      </c>
      <c r="B80" s="17">
        <v>0</v>
      </c>
      <c r="C80" s="17"/>
      <c r="D80" s="17">
        <v>20</v>
      </c>
      <c r="E80" s="17">
        <v>0</v>
      </c>
      <c r="F80" s="17"/>
      <c r="G80" s="18">
        <v>23</v>
      </c>
      <c r="H80" s="18"/>
      <c r="I80" s="18"/>
      <c r="J80" s="18"/>
    </row>
    <row r="81" spans="1:10" s="13" customFormat="1" ht="14" customHeight="1">
      <c r="A81" s="24" t="s">
        <v>8</v>
      </c>
      <c r="B81" s="15" t="str">
        <f t="shared" ref="B81:J81" si="48">IF(AND(ISNUMBER(B80),ISNUMBER(B$4)),IF(B$7&lt;&gt;B$5,IF(B80&lt;6,"forte",10^(((B80*LOG(B$4/B$6))+((B$5*LOG(B$6))-(B$7*LOG(B$4))))/(B$5-B$7))),"-"),"-")</f>
        <v>forte</v>
      </c>
      <c r="C81" s="15" t="str">
        <f t="shared" si="48"/>
        <v>-</v>
      </c>
      <c r="D81" s="15">
        <f t="shared" si="48"/>
        <v>3.0314331330207946</v>
      </c>
      <c r="E81" s="15" t="str">
        <f t="shared" si="48"/>
        <v>forte</v>
      </c>
      <c r="F81" s="15" t="str">
        <f t="shared" si="48"/>
        <v>-</v>
      </c>
      <c r="G81" s="19">
        <f t="shared" si="48"/>
        <v>0.50000000000000044</v>
      </c>
      <c r="H81" s="19" t="str">
        <f t="shared" si="48"/>
        <v>-</v>
      </c>
      <c r="I81" s="19" t="str">
        <f t="shared" si="48"/>
        <v>-</v>
      </c>
      <c r="J81" s="19" t="str">
        <f t="shared" si="48"/>
        <v>-</v>
      </c>
    </row>
    <row r="82" spans="1:10" s="13" customFormat="1" ht="14" customHeight="1" thickBot="1">
      <c r="A82" s="25" t="s">
        <v>9</v>
      </c>
      <c r="B82" s="20" t="str">
        <f t="shared" ref="B82:J82" si="49">IF(ISNUMBER(B80),IF(B80&gt;B$5,"Sensible",IF(B80&lt;=B$7,"Résistant","Intermédiaire")),"-")</f>
        <v>Résistant</v>
      </c>
      <c r="C82" s="20" t="str">
        <f t="shared" si="49"/>
        <v>-</v>
      </c>
      <c r="D82" s="20" t="str">
        <f t="shared" si="49"/>
        <v>Intermédiaire</v>
      </c>
      <c r="E82" s="20" t="str">
        <f t="shared" si="49"/>
        <v>Résistant</v>
      </c>
      <c r="F82" s="20" t="str">
        <f t="shared" si="49"/>
        <v>-</v>
      </c>
      <c r="G82" s="21" t="str">
        <f t="shared" si="49"/>
        <v>Sensible</v>
      </c>
      <c r="H82" s="21" t="str">
        <f t="shared" si="49"/>
        <v>-</v>
      </c>
      <c r="I82" s="21" t="str">
        <f t="shared" si="49"/>
        <v>-</v>
      </c>
      <c r="J82" s="21" t="str">
        <f t="shared" si="49"/>
        <v>-</v>
      </c>
    </row>
    <row r="83" spans="1:10" ht="17" thickBot="1">
      <c r="A83" s="28" t="s">
        <v>18</v>
      </c>
      <c r="B83" s="29" t="str">
        <f t="shared" ref="B83:J83" si="50">IF(AND(ISNUMBER(B74),B74&gt;0),(MAX(B74,B77,B80)-MIN(B74,B77,B80))/B74,"-")</f>
        <v>-</v>
      </c>
      <c r="C83" s="29">
        <f t="shared" si="50"/>
        <v>0.22500000000000001</v>
      </c>
      <c r="D83" s="29">
        <f t="shared" si="50"/>
        <v>0</v>
      </c>
      <c r="E83" s="29" t="str">
        <f t="shared" si="50"/>
        <v>-</v>
      </c>
      <c r="F83" s="29" t="str">
        <f t="shared" si="50"/>
        <v>-</v>
      </c>
      <c r="G83" s="29">
        <f t="shared" si="50"/>
        <v>0.13636363636363635</v>
      </c>
      <c r="H83" s="29" t="str">
        <f t="shared" si="50"/>
        <v>-</v>
      </c>
      <c r="I83" s="29" t="str">
        <f t="shared" si="50"/>
        <v>-</v>
      </c>
      <c r="J83" s="29" t="str">
        <f t="shared" si="50"/>
        <v>-</v>
      </c>
    </row>
    <row r="84" spans="1:10" ht="17" thickBot="1"/>
    <row r="85" spans="1:10" s="14" customFormat="1" ht="15" thickBot="1">
      <c r="A85" s="22" t="s">
        <v>27</v>
      </c>
      <c r="B85" s="26" t="str">
        <f t="shared" ref="B85:J85" si="51">B$3</f>
        <v>P</v>
      </c>
      <c r="C85" s="26" t="str">
        <f t="shared" si="51"/>
        <v>FM</v>
      </c>
      <c r="D85" s="26" t="str">
        <f t="shared" si="51"/>
        <v>SP</v>
      </c>
      <c r="E85" s="26" t="str">
        <f t="shared" si="51"/>
        <v>FA</v>
      </c>
      <c r="F85" s="26" t="str">
        <f t="shared" si="51"/>
        <v>SXT</v>
      </c>
      <c r="G85" s="27" t="str">
        <f t="shared" si="51"/>
        <v>S</v>
      </c>
      <c r="H85" s="27" t="str">
        <f t="shared" si="51"/>
        <v>CFS</v>
      </c>
      <c r="I85" s="27" t="str">
        <f t="shared" si="51"/>
        <v>K</v>
      </c>
      <c r="J85" s="27">
        <f t="shared" si="51"/>
        <v>0</v>
      </c>
    </row>
    <row r="86" spans="1:10" s="14" customFormat="1" ht="14" customHeight="1">
      <c r="A86" s="23" t="s">
        <v>7</v>
      </c>
      <c r="B86" s="17">
        <v>0</v>
      </c>
      <c r="C86" s="17">
        <v>30</v>
      </c>
      <c r="D86" s="17">
        <v>20</v>
      </c>
      <c r="E86" s="17">
        <v>0</v>
      </c>
      <c r="F86" s="17">
        <v>44</v>
      </c>
      <c r="G86" s="18">
        <v>20</v>
      </c>
      <c r="H86" s="18"/>
      <c r="I86" s="18"/>
      <c r="J86" s="18"/>
    </row>
    <row r="87" spans="1:10" s="13" customFormat="1" ht="14" customHeight="1">
      <c r="A87" s="24" t="s">
        <v>8</v>
      </c>
      <c r="B87" s="15" t="str">
        <f t="shared" ref="B87:J87" si="52">IF(AND(ISNUMBER(B86),ISNUMBER(B$4)),IF(B$7&lt;&gt;B$5,IF(B86&lt;6,"forte",10^(((B86*LOG(B$4/B$6))+((B$5*LOG(B$6))-(B$7*LOG(B$4))))/(B$5-B$7))),"-"),"-")</f>
        <v>forte</v>
      </c>
      <c r="C87" s="15">
        <f t="shared" si="52"/>
        <v>7.8745065618429519E-2</v>
      </c>
      <c r="D87" s="15">
        <f t="shared" si="52"/>
        <v>3.0314331330207946</v>
      </c>
      <c r="E87" s="15" t="str">
        <f t="shared" si="52"/>
        <v>forte</v>
      </c>
      <c r="F87" s="15" t="str">
        <f t="shared" si="52"/>
        <v>-</v>
      </c>
      <c r="G87" s="19">
        <f t="shared" si="52"/>
        <v>1.4142135623730967</v>
      </c>
      <c r="H87" s="19" t="str">
        <f t="shared" si="52"/>
        <v>-</v>
      </c>
      <c r="I87" s="19" t="str">
        <f t="shared" si="52"/>
        <v>-</v>
      </c>
      <c r="J87" s="19" t="str">
        <f t="shared" si="52"/>
        <v>-</v>
      </c>
    </row>
    <row r="88" spans="1:10" s="13" customFormat="1" ht="14" customHeight="1" thickBot="1">
      <c r="A88" s="25" t="s">
        <v>9</v>
      </c>
      <c r="B88" s="20" t="str">
        <f t="shared" ref="B88:J88" si="53">IF(ISNUMBER(B86),IF(B86&gt;B$5,"Sensible",IF(B86&lt;=B$7,"Résistant","Intermédiaire")),"-")</f>
        <v>Résistant</v>
      </c>
      <c r="C88" s="20" t="str">
        <f t="shared" si="53"/>
        <v>Sensible</v>
      </c>
      <c r="D88" s="20" t="str">
        <f t="shared" si="53"/>
        <v>Intermédiaire</v>
      </c>
      <c r="E88" s="20" t="str">
        <f t="shared" si="53"/>
        <v>Résistant</v>
      </c>
      <c r="F88" s="20" t="str">
        <f t="shared" si="53"/>
        <v>Sensible</v>
      </c>
      <c r="G88" s="21" t="str">
        <f t="shared" si="53"/>
        <v>Sensible</v>
      </c>
      <c r="H88" s="21" t="str">
        <f t="shared" si="53"/>
        <v>-</v>
      </c>
      <c r="I88" s="21" t="str">
        <f t="shared" si="53"/>
        <v>-</v>
      </c>
      <c r="J88" s="21" t="str">
        <f t="shared" si="53"/>
        <v>-</v>
      </c>
    </row>
    <row r="89" spans="1:10" s="14" customFormat="1" ht="14" customHeight="1">
      <c r="A89" s="23" t="s">
        <v>7</v>
      </c>
      <c r="B89" s="17">
        <v>0</v>
      </c>
      <c r="C89" s="17">
        <v>26</v>
      </c>
      <c r="D89" s="17">
        <v>20</v>
      </c>
      <c r="E89" s="17">
        <v>0</v>
      </c>
      <c r="F89" s="17">
        <v>40</v>
      </c>
      <c r="G89" s="18">
        <v>20</v>
      </c>
      <c r="H89" s="18"/>
      <c r="I89" s="18"/>
      <c r="J89" s="18"/>
    </row>
    <row r="90" spans="1:10" s="13" customFormat="1" ht="14" customHeight="1">
      <c r="A90" s="24" t="s">
        <v>8</v>
      </c>
      <c r="B90" s="15" t="str">
        <f t="shared" ref="B90:J90" si="54">IF(AND(ISNUMBER(B89),ISNUMBER(B$4)),IF(B$7&lt;&gt;B$5,IF(B89&lt;6,"forte",10^(((B89*LOG(B$4/B$6))+((B$5*LOG(B$6))-(B$7*LOG(B$4))))/(B$5-B$7))),"-"),"-")</f>
        <v>forte</v>
      </c>
      <c r="C90" s="15">
        <f t="shared" si="54"/>
        <v>0.49999999999999989</v>
      </c>
      <c r="D90" s="15">
        <f t="shared" si="54"/>
        <v>3.0314331330207946</v>
      </c>
      <c r="E90" s="15" t="str">
        <f t="shared" si="54"/>
        <v>forte</v>
      </c>
      <c r="F90" s="15" t="str">
        <f t="shared" si="54"/>
        <v>-</v>
      </c>
      <c r="G90" s="19">
        <f t="shared" si="54"/>
        <v>1.4142135623730967</v>
      </c>
      <c r="H90" s="19" t="str">
        <f t="shared" si="54"/>
        <v>-</v>
      </c>
      <c r="I90" s="19" t="str">
        <f t="shared" si="54"/>
        <v>-</v>
      </c>
      <c r="J90" s="19" t="str">
        <f t="shared" si="54"/>
        <v>-</v>
      </c>
    </row>
    <row r="91" spans="1:10" s="13" customFormat="1" ht="14" customHeight="1" thickBot="1">
      <c r="A91" s="25" t="s">
        <v>9</v>
      </c>
      <c r="B91" s="20" t="str">
        <f t="shared" ref="B91:J91" si="55">IF(ISNUMBER(B89),IF(B89&gt;B$5,"Sensible",IF(B89&lt;=B$7,"Résistant","Intermédiaire")),"-")</f>
        <v>Résistant</v>
      </c>
      <c r="C91" s="20" t="str">
        <f t="shared" si="55"/>
        <v>Sensible</v>
      </c>
      <c r="D91" s="20" t="str">
        <f t="shared" si="55"/>
        <v>Intermédiaire</v>
      </c>
      <c r="E91" s="20" t="str">
        <f t="shared" si="55"/>
        <v>Résistant</v>
      </c>
      <c r="F91" s="20" t="str">
        <f t="shared" si="55"/>
        <v>Sensible</v>
      </c>
      <c r="G91" s="21" t="str">
        <f t="shared" si="55"/>
        <v>Sensible</v>
      </c>
      <c r="H91" s="21" t="str">
        <f t="shared" si="55"/>
        <v>-</v>
      </c>
      <c r="I91" s="21" t="str">
        <f t="shared" si="55"/>
        <v>-</v>
      </c>
      <c r="J91" s="21" t="str">
        <f t="shared" si="55"/>
        <v>-</v>
      </c>
    </row>
    <row r="92" spans="1:10" s="14" customFormat="1" ht="14" customHeight="1">
      <c r="A92" s="23" t="s">
        <v>7</v>
      </c>
      <c r="B92" s="17">
        <v>0</v>
      </c>
      <c r="C92" s="17">
        <v>30</v>
      </c>
      <c r="D92" s="17">
        <v>20</v>
      </c>
      <c r="E92" s="17">
        <v>0</v>
      </c>
      <c r="F92" s="17">
        <v>40</v>
      </c>
      <c r="G92" s="18">
        <v>20</v>
      </c>
      <c r="H92" s="18"/>
      <c r="I92" s="18"/>
      <c r="J92" s="18"/>
    </row>
    <row r="93" spans="1:10" s="13" customFormat="1" ht="14" customHeight="1">
      <c r="A93" s="24" t="s">
        <v>8</v>
      </c>
      <c r="B93" s="15" t="str">
        <f t="shared" ref="B93:J93" si="56">IF(AND(ISNUMBER(B92),ISNUMBER(B$4)),IF(B$7&lt;&gt;B$5,IF(B92&lt;6,"forte",10^(((B92*LOG(B$4/B$6))+((B$5*LOG(B$6))-(B$7*LOG(B$4))))/(B$5-B$7))),"-"),"-")</f>
        <v>forte</v>
      </c>
      <c r="C93" s="15">
        <f t="shared" si="56"/>
        <v>7.8745065618429519E-2</v>
      </c>
      <c r="D93" s="15">
        <f t="shared" si="56"/>
        <v>3.0314331330207946</v>
      </c>
      <c r="E93" s="15" t="str">
        <f t="shared" si="56"/>
        <v>forte</v>
      </c>
      <c r="F93" s="15" t="str">
        <f t="shared" si="56"/>
        <v>-</v>
      </c>
      <c r="G93" s="19">
        <f t="shared" si="56"/>
        <v>1.4142135623730967</v>
      </c>
      <c r="H93" s="19" t="str">
        <f t="shared" si="56"/>
        <v>-</v>
      </c>
      <c r="I93" s="19" t="str">
        <f t="shared" si="56"/>
        <v>-</v>
      </c>
      <c r="J93" s="19" t="str">
        <f t="shared" si="56"/>
        <v>-</v>
      </c>
    </row>
    <row r="94" spans="1:10" s="13" customFormat="1" ht="14" customHeight="1" thickBot="1">
      <c r="A94" s="25" t="s">
        <v>9</v>
      </c>
      <c r="B94" s="20" t="str">
        <f t="shared" ref="B94:J94" si="57">IF(ISNUMBER(B92),IF(B92&gt;B$5,"Sensible",IF(B92&lt;=B$7,"Résistant","Intermédiaire")),"-")</f>
        <v>Résistant</v>
      </c>
      <c r="C94" s="20" t="str">
        <f t="shared" si="57"/>
        <v>Sensible</v>
      </c>
      <c r="D94" s="20" t="str">
        <f t="shared" si="57"/>
        <v>Intermédiaire</v>
      </c>
      <c r="E94" s="20" t="str">
        <f t="shared" si="57"/>
        <v>Résistant</v>
      </c>
      <c r="F94" s="20" t="str">
        <f t="shared" si="57"/>
        <v>Sensible</v>
      </c>
      <c r="G94" s="21" t="str">
        <f t="shared" si="57"/>
        <v>Sensible</v>
      </c>
      <c r="H94" s="21" t="str">
        <f t="shared" si="57"/>
        <v>-</v>
      </c>
      <c r="I94" s="21" t="str">
        <f t="shared" si="57"/>
        <v>-</v>
      </c>
      <c r="J94" s="21" t="str">
        <f t="shared" si="57"/>
        <v>-</v>
      </c>
    </row>
    <row r="95" spans="1:10" ht="17" thickBot="1">
      <c r="A95" s="28" t="s">
        <v>18</v>
      </c>
      <c r="B95" s="29" t="str">
        <f t="shared" ref="B95:J95" si="58">IF(AND(ISNUMBER(B86),B86&gt;0),(MAX(B86,B89,B92)-MIN(B86,B89,B92))/B86,"-")</f>
        <v>-</v>
      </c>
      <c r="C95" s="29">
        <f t="shared" si="58"/>
        <v>0.13333333333333333</v>
      </c>
      <c r="D95" s="29">
        <f t="shared" si="58"/>
        <v>0</v>
      </c>
      <c r="E95" s="29" t="str">
        <f t="shared" si="58"/>
        <v>-</v>
      </c>
      <c r="F95" s="29">
        <f t="shared" si="58"/>
        <v>9.0909090909090912E-2</v>
      </c>
      <c r="G95" s="29">
        <f t="shared" si="58"/>
        <v>0</v>
      </c>
      <c r="H95" s="29" t="str">
        <f t="shared" si="58"/>
        <v>-</v>
      </c>
      <c r="I95" s="29" t="str">
        <f t="shared" si="58"/>
        <v>-</v>
      </c>
      <c r="J95" s="29" t="str">
        <f t="shared" si="58"/>
        <v>-</v>
      </c>
    </row>
    <row r="96" spans="1:10" ht="17" thickBot="1"/>
    <row r="97" spans="1:10" s="14" customFormat="1" ht="15" thickBot="1">
      <c r="A97" s="22" t="s">
        <v>28</v>
      </c>
      <c r="B97" s="26" t="str">
        <f t="shared" ref="B97:J97" si="59">B$3</f>
        <v>P</v>
      </c>
      <c r="C97" s="26" t="str">
        <f t="shared" si="59"/>
        <v>FM</v>
      </c>
      <c r="D97" s="26" t="str">
        <f t="shared" si="59"/>
        <v>SP</v>
      </c>
      <c r="E97" s="26" t="str">
        <f t="shared" si="59"/>
        <v>FA</v>
      </c>
      <c r="F97" s="26" t="str">
        <f t="shared" si="59"/>
        <v>SXT</v>
      </c>
      <c r="G97" s="27" t="str">
        <f t="shared" si="59"/>
        <v>S</v>
      </c>
      <c r="H97" s="27" t="str">
        <f t="shared" si="59"/>
        <v>CFS</v>
      </c>
      <c r="I97" s="27" t="str">
        <f t="shared" si="59"/>
        <v>K</v>
      </c>
      <c r="J97" s="27">
        <f t="shared" si="59"/>
        <v>0</v>
      </c>
    </row>
    <row r="98" spans="1:10" s="14" customFormat="1" ht="14" customHeight="1">
      <c r="A98" s="23" t="s">
        <v>7</v>
      </c>
      <c r="B98" s="17">
        <v>0</v>
      </c>
      <c r="C98" s="17">
        <v>25</v>
      </c>
      <c r="D98" s="17">
        <v>20</v>
      </c>
      <c r="E98" s="17">
        <v>0</v>
      </c>
      <c r="F98" s="17">
        <v>45</v>
      </c>
      <c r="G98" s="18">
        <v>20</v>
      </c>
      <c r="H98" s="18"/>
      <c r="I98" s="18"/>
      <c r="J98" s="18"/>
    </row>
    <row r="99" spans="1:10" s="13" customFormat="1" ht="14" customHeight="1">
      <c r="A99" s="24" t="s">
        <v>8</v>
      </c>
      <c r="B99" s="15" t="str">
        <f t="shared" ref="B99:J99" si="60">IF(AND(ISNUMBER(B98),ISNUMBER(B$4)),IF(B$7&lt;&gt;B$5,IF(B98&lt;6,"forte",10^(((B98*LOG(B$4/B$6))+((B$5*LOG(B$6))-(B$7*LOG(B$4))))/(B$5-B$7))),"-"),"-")</f>
        <v>forte</v>
      </c>
      <c r="C99" s="15">
        <f t="shared" si="60"/>
        <v>0.79370052598409968</v>
      </c>
      <c r="D99" s="15">
        <f t="shared" si="60"/>
        <v>3.0314331330207946</v>
      </c>
      <c r="E99" s="15" t="str">
        <f t="shared" si="60"/>
        <v>forte</v>
      </c>
      <c r="F99" s="15" t="str">
        <f t="shared" si="60"/>
        <v>-</v>
      </c>
      <c r="G99" s="19">
        <f t="shared" si="60"/>
        <v>1.4142135623730967</v>
      </c>
      <c r="H99" s="19" t="str">
        <f t="shared" si="60"/>
        <v>-</v>
      </c>
      <c r="I99" s="19" t="str">
        <f t="shared" si="60"/>
        <v>-</v>
      </c>
      <c r="J99" s="19" t="str">
        <f t="shared" si="60"/>
        <v>-</v>
      </c>
    </row>
    <row r="100" spans="1:10" s="13" customFormat="1" ht="14" customHeight="1" thickBot="1">
      <c r="A100" s="25" t="s">
        <v>9</v>
      </c>
      <c r="B100" s="20" t="str">
        <f t="shared" ref="B100:J100" si="61">IF(ISNUMBER(B98),IF(B98&gt;B$5,"Sensible",IF(B98&lt;=B$7,"Résistant","Intermédiaire")),"-")</f>
        <v>Résistant</v>
      </c>
      <c r="C100" s="20" t="str">
        <f t="shared" si="61"/>
        <v>Sensible</v>
      </c>
      <c r="D100" s="20" t="str">
        <f t="shared" si="61"/>
        <v>Intermédiaire</v>
      </c>
      <c r="E100" s="20" t="str">
        <f t="shared" si="61"/>
        <v>Résistant</v>
      </c>
      <c r="F100" s="20" t="str">
        <f t="shared" si="61"/>
        <v>Sensible</v>
      </c>
      <c r="G100" s="21" t="str">
        <f t="shared" si="61"/>
        <v>Sensible</v>
      </c>
      <c r="H100" s="21" t="str">
        <f t="shared" si="61"/>
        <v>-</v>
      </c>
      <c r="I100" s="21" t="str">
        <f t="shared" si="61"/>
        <v>-</v>
      </c>
      <c r="J100" s="21" t="str">
        <f t="shared" si="61"/>
        <v>-</v>
      </c>
    </row>
    <row r="101" spans="1:10" s="14" customFormat="1" ht="14" customHeight="1">
      <c r="A101" s="23" t="s">
        <v>7</v>
      </c>
      <c r="B101" s="17">
        <v>0</v>
      </c>
      <c r="C101" s="17">
        <v>27</v>
      </c>
      <c r="D101" s="17">
        <v>19</v>
      </c>
      <c r="E101" s="17">
        <v>0</v>
      </c>
      <c r="F101" s="17">
        <v>44</v>
      </c>
      <c r="G101" s="18">
        <v>19</v>
      </c>
      <c r="H101" s="18"/>
      <c r="I101" s="18"/>
      <c r="J101" s="18"/>
    </row>
    <row r="102" spans="1:10" s="13" customFormat="1" ht="14" customHeight="1">
      <c r="A102" s="24" t="s">
        <v>8</v>
      </c>
      <c r="B102" s="15" t="str">
        <f t="shared" ref="B102:J102" si="62">IF(AND(ISNUMBER(B101),ISNUMBER(B$4)),IF(B$7&lt;&gt;B$5,IF(B101&lt;6,"forte",10^(((B101*LOG(B$4/B$6))+((B$5*LOG(B$6))-(B$7*LOG(B$4))))/(B$5-B$7))),"-"),"-")</f>
        <v>forte</v>
      </c>
      <c r="C102" s="15">
        <f t="shared" si="62"/>
        <v>0.31498026247371813</v>
      </c>
      <c r="D102" s="15">
        <f t="shared" si="62"/>
        <v>3.9999999999999991</v>
      </c>
      <c r="E102" s="15" t="str">
        <f t="shared" si="62"/>
        <v>forte</v>
      </c>
      <c r="F102" s="15" t="str">
        <f t="shared" si="62"/>
        <v>-</v>
      </c>
      <c r="G102" s="19">
        <f t="shared" si="62"/>
        <v>2.0000000000000022</v>
      </c>
      <c r="H102" s="19" t="str">
        <f t="shared" si="62"/>
        <v>-</v>
      </c>
      <c r="I102" s="19" t="str">
        <f t="shared" si="62"/>
        <v>-</v>
      </c>
      <c r="J102" s="19" t="str">
        <f t="shared" si="62"/>
        <v>-</v>
      </c>
    </row>
    <row r="103" spans="1:10" s="13" customFormat="1" ht="14" customHeight="1" thickBot="1">
      <c r="A103" s="25" t="s">
        <v>9</v>
      </c>
      <c r="B103" s="20" t="str">
        <f t="shared" ref="B103:J103" si="63">IF(ISNUMBER(B101),IF(B101&gt;B$5,"Sensible",IF(B101&lt;=B$7,"Résistant","Intermédiaire")),"-")</f>
        <v>Résistant</v>
      </c>
      <c r="C103" s="20" t="str">
        <f t="shared" si="63"/>
        <v>Sensible</v>
      </c>
      <c r="D103" s="20" t="str">
        <f t="shared" si="63"/>
        <v>Résistant</v>
      </c>
      <c r="E103" s="20" t="str">
        <f t="shared" si="63"/>
        <v>Résistant</v>
      </c>
      <c r="F103" s="20" t="str">
        <f t="shared" si="63"/>
        <v>Sensible</v>
      </c>
      <c r="G103" s="21" t="str">
        <f t="shared" si="63"/>
        <v>Sensible</v>
      </c>
      <c r="H103" s="21" t="str">
        <f t="shared" si="63"/>
        <v>-</v>
      </c>
      <c r="I103" s="21" t="str">
        <f t="shared" si="63"/>
        <v>-</v>
      </c>
      <c r="J103" s="21" t="str">
        <f t="shared" si="63"/>
        <v>-</v>
      </c>
    </row>
    <row r="104" spans="1:10" s="14" customFormat="1" ht="14" customHeight="1">
      <c r="A104" s="23" t="s">
        <v>7</v>
      </c>
      <c r="B104" s="17">
        <v>0</v>
      </c>
      <c r="C104" s="17">
        <v>26</v>
      </c>
      <c r="D104" s="17">
        <v>20</v>
      </c>
      <c r="E104" s="17">
        <v>0</v>
      </c>
      <c r="F104" s="17">
        <v>44</v>
      </c>
      <c r="G104" s="18">
        <v>20</v>
      </c>
      <c r="H104" s="18"/>
      <c r="I104" s="18"/>
      <c r="J104" s="18"/>
    </row>
    <row r="105" spans="1:10" s="13" customFormat="1" ht="14" customHeight="1">
      <c r="A105" s="24" t="s">
        <v>8</v>
      </c>
      <c r="B105" s="15" t="str">
        <f t="shared" ref="B105:J105" si="64">IF(AND(ISNUMBER(B104),ISNUMBER(B$4)),IF(B$7&lt;&gt;B$5,IF(B104&lt;6,"forte",10^(((B104*LOG(B$4/B$6))+((B$5*LOG(B$6))-(B$7*LOG(B$4))))/(B$5-B$7))),"-"),"-")</f>
        <v>forte</v>
      </c>
      <c r="C105" s="15">
        <f t="shared" si="64"/>
        <v>0.49999999999999989</v>
      </c>
      <c r="D105" s="15">
        <f t="shared" si="64"/>
        <v>3.0314331330207946</v>
      </c>
      <c r="E105" s="15" t="str">
        <f t="shared" si="64"/>
        <v>forte</v>
      </c>
      <c r="F105" s="15" t="str">
        <f t="shared" si="64"/>
        <v>-</v>
      </c>
      <c r="G105" s="19">
        <f t="shared" si="64"/>
        <v>1.4142135623730967</v>
      </c>
      <c r="H105" s="19" t="str">
        <f t="shared" si="64"/>
        <v>-</v>
      </c>
      <c r="I105" s="19" t="str">
        <f t="shared" si="64"/>
        <v>-</v>
      </c>
      <c r="J105" s="19" t="str">
        <f t="shared" si="64"/>
        <v>-</v>
      </c>
    </row>
    <row r="106" spans="1:10" s="13" customFormat="1" ht="14" customHeight="1" thickBot="1">
      <c r="A106" s="25" t="s">
        <v>9</v>
      </c>
      <c r="B106" s="20" t="str">
        <f t="shared" ref="B106:J106" si="65">IF(ISNUMBER(B104),IF(B104&gt;B$5,"Sensible",IF(B104&lt;=B$7,"Résistant","Intermédiaire")),"-")</f>
        <v>Résistant</v>
      </c>
      <c r="C106" s="20" t="str">
        <f t="shared" si="65"/>
        <v>Sensible</v>
      </c>
      <c r="D106" s="20" t="str">
        <f t="shared" si="65"/>
        <v>Intermédiaire</v>
      </c>
      <c r="E106" s="20" t="str">
        <f t="shared" si="65"/>
        <v>Résistant</v>
      </c>
      <c r="F106" s="20" t="str">
        <f t="shared" si="65"/>
        <v>Sensible</v>
      </c>
      <c r="G106" s="21" t="str">
        <f t="shared" si="65"/>
        <v>Sensible</v>
      </c>
      <c r="H106" s="21" t="str">
        <f t="shared" si="65"/>
        <v>-</v>
      </c>
      <c r="I106" s="21" t="str">
        <f t="shared" si="65"/>
        <v>-</v>
      </c>
      <c r="J106" s="21" t="str">
        <f t="shared" si="65"/>
        <v>-</v>
      </c>
    </row>
    <row r="107" spans="1:10" ht="17" thickBot="1">
      <c r="A107" s="28" t="s">
        <v>18</v>
      </c>
      <c r="B107" s="29" t="str">
        <f t="shared" ref="B107:J107" si="66">IF(AND(ISNUMBER(B98),B98&gt;0),(MAX(B98,B101,B104)-MIN(B98,B101,B104))/B98,"-")</f>
        <v>-</v>
      </c>
      <c r="C107" s="29">
        <f t="shared" si="66"/>
        <v>0.08</v>
      </c>
      <c r="D107" s="29">
        <f t="shared" si="66"/>
        <v>0.05</v>
      </c>
      <c r="E107" s="29" t="str">
        <f t="shared" si="66"/>
        <v>-</v>
      </c>
      <c r="F107" s="29">
        <f t="shared" si="66"/>
        <v>2.2222222222222223E-2</v>
      </c>
      <c r="G107" s="29">
        <f t="shared" si="66"/>
        <v>0.05</v>
      </c>
      <c r="H107" s="29" t="str">
        <f t="shared" si="66"/>
        <v>-</v>
      </c>
      <c r="I107" s="29" t="str">
        <f t="shared" si="66"/>
        <v>-</v>
      </c>
      <c r="J107" s="29" t="str">
        <f t="shared" si="66"/>
        <v>-</v>
      </c>
    </row>
    <row r="108" spans="1:10" ht="17" thickBot="1"/>
    <row r="109" spans="1:10" s="14" customFormat="1" ht="15" thickBot="1">
      <c r="A109" s="22" t="s">
        <v>29</v>
      </c>
      <c r="B109" s="26" t="str">
        <f t="shared" ref="B109:J109" si="67">B$3</f>
        <v>P</v>
      </c>
      <c r="C109" s="26" t="str">
        <f t="shared" si="67"/>
        <v>FM</v>
      </c>
      <c r="D109" s="26" t="str">
        <f t="shared" si="67"/>
        <v>SP</v>
      </c>
      <c r="E109" s="26" t="str">
        <f t="shared" si="67"/>
        <v>FA</v>
      </c>
      <c r="F109" s="26" t="str">
        <f t="shared" si="67"/>
        <v>SXT</v>
      </c>
      <c r="G109" s="27" t="str">
        <f t="shared" si="67"/>
        <v>S</v>
      </c>
      <c r="H109" s="27" t="str">
        <f t="shared" si="67"/>
        <v>CFS</v>
      </c>
      <c r="I109" s="27" t="str">
        <f t="shared" si="67"/>
        <v>K</v>
      </c>
      <c r="J109" s="27">
        <f t="shared" si="67"/>
        <v>0</v>
      </c>
    </row>
    <row r="110" spans="1:10" s="14" customFormat="1" ht="14" customHeight="1">
      <c r="A110" s="23" t="s">
        <v>7</v>
      </c>
      <c r="B110" s="17">
        <v>0</v>
      </c>
      <c r="C110" s="17">
        <v>32</v>
      </c>
      <c r="D110" s="17">
        <v>20</v>
      </c>
      <c r="E110" s="17">
        <v>0</v>
      </c>
      <c r="F110" s="17">
        <v>40</v>
      </c>
      <c r="G110" s="18">
        <v>21</v>
      </c>
      <c r="H110" s="18"/>
      <c r="I110" s="18"/>
      <c r="J110" s="18"/>
    </row>
    <row r="111" spans="1:10" s="13" customFormat="1" ht="14" customHeight="1">
      <c r="A111" s="24" t="s">
        <v>8</v>
      </c>
      <c r="B111" s="15" t="str">
        <f t="shared" ref="B111:J111" si="68">IF(AND(ISNUMBER(B110),ISNUMBER(B$4)),IF(B$7&lt;&gt;B$5,IF(B110&lt;6,"forte",10^(((B110*LOG(B$4/B$6))+((B$5*LOG(B$6))-(B$7*LOG(B$4))))/(B$5-B$7))),"-"),"-")</f>
        <v>forte</v>
      </c>
      <c r="C111" s="15">
        <f t="shared" si="68"/>
        <v>3.1249999999999972E-2</v>
      </c>
      <c r="D111" s="15">
        <f t="shared" si="68"/>
        <v>3.0314331330207946</v>
      </c>
      <c r="E111" s="15" t="str">
        <f t="shared" si="68"/>
        <v>forte</v>
      </c>
      <c r="F111" s="15" t="str">
        <f t="shared" si="68"/>
        <v>-</v>
      </c>
      <c r="G111" s="19">
        <f t="shared" si="68"/>
        <v>1.0000000000000011</v>
      </c>
      <c r="H111" s="19" t="str">
        <f t="shared" si="68"/>
        <v>-</v>
      </c>
      <c r="I111" s="19" t="str">
        <f t="shared" si="68"/>
        <v>-</v>
      </c>
      <c r="J111" s="19" t="str">
        <f t="shared" si="68"/>
        <v>-</v>
      </c>
    </row>
    <row r="112" spans="1:10" s="13" customFormat="1" ht="14" customHeight="1" thickBot="1">
      <c r="A112" s="25" t="s">
        <v>9</v>
      </c>
      <c r="B112" s="20" t="str">
        <f t="shared" ref="B112:J112" si="69">IF(ISNUMBER(B110),IF(B110&gt;B$5,"Sensible",IF(B110&lt;=B$7,"Résistant","Intermédiaire")),"-")</f>
        <v>Résistant</v>
      </c>
      <c r="C112" s="20" t="str">
        <f t="shared" si="69"/>
        <v>Sensible</v>
      </c>
      <c r="D112" s="20" t="str">
        <f t="shared" si="69"/>
        <v>Intermédiaire</v>
      </c>
      <c r="E112" s="20" t="str">
        <f t="shared" si="69"/>
        <v>Résistant</v>
      </c>
      <c r="F112" s="20" t="str">
        <f t="shared" si="69"/>
        <v>Sensible</v>
      </c>
      <c r="G112" s="21" t="str">
        <f t="shared" si="69"/>
        <v>Sensible</v>
      </c>
      <c r="H112" s="21" t="str">
        <f t="shared" si="69"/>
        <v>-</v>
      </c>
      <c r="I112" s="21" t="str">
        <f t="shared" si="69"/>
        <v>-</v>
      </c>
      <c r="J112" s="21" t="str">
        <f t="shared" si="69"/>
        <v>-</v>
      </c>
    </row>
    <row r="113" spans="1:10" s="14" customFormat="1" ht="14" customHeight="1">
      <c r="A113" s="23" t="s">
        <v>7</v>
      </c>
      <c r="B113" s="17">
        <v>0</v>
      </c>
      <c r="C113" s="17">
        <v>25</v>
      </c>
      <c r="D113" s="17">
        <v>15</v>
      </c>
      <c r="E113" s="17">
        <v>0</v>
      </c>
      <c r="F113" s="17">
        <v>40</v>
      </c>
      <c r="G113" s="18">
        <v>21</v>
      </c>
      <c r="H113" s="18"/>
      <c r="I113" s="18"/>
      <c r="J113" s="18"/>
    </row>
    <row r="114" spans="1:10" s="13" customFormat="1" ht="14" customHeight="1">
      <c r="A114" s="24" t="s">
        <v>8</v>
      </c>
      <c r="B114" s="15" t="str">
        <f t="shared" ref="B114:J114" si="70">IF(AND(ISNUMBER(B113),ISNUMBER(B$4)),IF(B$7&lt;&gt;B$5,IF(B113&lt;6,"forte",10^(((B113*LOG(B$4/B$6))+((B$5*LOG(B$6))-(B$7*LOG(B$4))))/(B$5-B$7))),"-"),"-")</f>
        <v>forte</v>
      </c>
      <c r="C114" s="15">
        <f t="shared" si="70"/>
        <v>0.79370052598409968</v>
      </c>
      <c r="D114" s="15">
        <f t="shared" si="70"/>
        <v>12.125732532083184</v>
      </c>
      <c r="E114" s="15" t="str">
        <f t="shared" si="70"/>
        <v>forte</v>
      </c>
      <c r="F114" s="15" t="str">
        <f t="shared" si="70"/>
        <v>-</v>
      </c>
      <c r="G114" s="19">
        <f t="shared" si="70"/>
        <v>1.0000000000000011</v>
      </c>
      <c r="H114" s="19" t="str">
        <f t="shared" si="70"/>
        <v>-</v>
      </c>
      <c r="I114" s="19" t="str">
        <f t="shared" si="70"/>
        <v>-</v>
      </c>
      <c r="J114" s="19" t="str">
        <f t="shared" si="70"/>
        <v>-</v>
      </c>
    </row>
    <row r="115" spans="1:10" s="13" customFormat="1" ht="14" customHeight="1" thickBot="1">
      <c r="A115" s="25" t="s">
        <v>9</v>
      </c>
      <c r="B115" s="20" t="str">
        <f t="shared" ref="B115:J115" si="71">IF(ISNUMBER(B113),IF(B113&gt;B$5,"Sensible",IF(B113&lt;=B$7,"Résistant","Intermédiaire")),"-")</f>
        <v>Résistant</v>
      </c>
      <c r="C115" s="20" t="str">
        <f t="shared" si="71"/>
        <v>Sensible</v>
      </c>
      <c r="D115" s="20" t="str">
        <f t="shared" si="71"/>
        <v>Résistant</v>
      </c>
      <c r="E115" s="20" t="str">
        <f t="shared" si="71"/>
        <v>Résistant</v>
      </c>
      <c r="F115" s="20" t="str">
        <f t="shared" si="71"/>
        <v>Sensible</v>
      </c>
      <c r="G115" s="21" t="str">
        <f t="shared" si="71"/>
        <v>Sensible</v>
      </c>
      <c r="H115" s="21" t="str">
        <f t="shared" si="71"/>
        <v>-</v>
      </c>
      <c r="I115" s="21" t="str">
        <f t="shared" si="71"/>
        <v>-</v>
      </c>
      <c r="J115" s="21" t="str">
        <f t="shared" si="71"/>
        <v>-</v>
      </c>
    </row>
    <row r="116" spans="1:10" s="14" customFormat="1" ht="14" customHeight="1">
      <c r="A116" s="23" t="s">
        <v>7</v>
      </c>
      <c r="B116" s="17">
        <v>0</v>
      </c>
      <c r="C116" s="17">
        <v>25</v>
      </c>
      <c r="D116" s="17">
        <v>17</v>
      </c>
      <c r="E116" s="17">
        <v>0</v>
      </c>
      <c r="F116" s="17">
        <v>42</v>
      </c>
      <c r="G116" s="18">
        <v>21</v>
      </c>
      <c r="H116" s="18"/>
      <c r="I116" s="18"/>
      <c r="J116" s="18"/>
    </row>
    <row r="117" spans="1:10" s="13" customFormat="1" ht="14" customHeight="1">
      <c r="A117" s="24" t="s">
        <v>8</v>
      </c>
      <c r="B117" s="15" t="str">
        <f t="shared" ref="B117:J117" si="72">IF(AND(ISNUMBER(B116),ISNUMBER(B$4)),IF(B$7&lt;&gt;B$5,IF(B116&lt;6,"forte",10^(((B116*LOG(B$4/B$6))+((B$5*LOG(B$6))-(B$7*LOG(B$4))))/(B$5-B$7))),"-"),"-")</f>
        <v>forte</v>
      </c>
      <c r="C117" s="15">
        <f t="shared" si="72"/>
        <v>0.79370052598409968</v>
      </c>
      <c r="D117" s="15">
        <f t="shared" si="72"/>
        <v>6.9644045063689921</v>
      </c>
      <c r="E117" s="15" t="str">
        <f t="shared" si="72"/>
        <v>forte</v>
      </c>
      <c r="F117" s="15" t="str">
        <f t="shared" si="72"/>
        <v>-</v>
      </c>
      <c r="G117" s="19">
        <f t="shared" si="72"/>
        <v>1.0000000000000011</v>
      </c>
      <c r="H117" s="19" t="str">
        <f t="shared" si="72"/>
        <v>-</v>
      </c>
      <c r="I117" s="19" t="str">
        <f t="shared" si="72"/>
        <v>-</v>
      </c>
      <c r="J117" s="19" t="str">
        <f t="shared" si="72"/>
        <v>-</v>
      </c>
    </row>
    <row r="118" spans="1:10" s="13" customFormat="1" ht="14" customHeight="1" thickBot="1">
      <c r="A118" s="25" t="s">
        <v>9</v>
      </c>
      <c r="B118" s="20" t="str">
        <f t="shared" ref="B118:J118" si="73">IF(ISNUMBER(B116),IF(B116&gt;B$5,"Sensible",IF(B116&lt;=B$7,"Résistant","Intermédiaire")),"-")</f>
        <v>Résistant</v>
      </c>
      <c r="C118" s="20" t="str">
        <f t="shared" si="73"/>
        <v>Sensible</v>
      </c>
      <c r="D118" s="20" t="str">
        <f t="shared" si="73"/>
        <v>Résistant</v>
      </c>
      <c r="E118" s="20" t="str">
        <f t="shared" si="73"/>
        <v>Résistant</v>
      </c>
      <c r="F118" s="20" t="str">
        <f t="shared" si="73"/>
        <v>Sensible</v>
      </c>
      <c r="G118" s="21" t="str">
        <f t="shared" si="73"/>
        <v>Sensible</v>
      </c>
      <c r="H118" s="21" t="str">
        <f t="shared" si="73"/>
        <v>-</v>
      </c>
      <c r="I118" s="21" t="str">
        <f t="shared" si="73"/>
        <v>-</v>
      </c>
      <c r="J118" s="21" t="str">
        <f t="shared" si="73"/>
        <v>-</v>
      </c>
    </row>
    <row r="119" spans="1:10" ht="17" thickBot="1">
      <c r="A119" s="28" t="s">
        <v>18</v>
      </c>
      <c r="B119" s="29" t="str">
        <f t="shared" ref="B119:J119" si="74">IF(AND(ISNUMBER(B110),B110&gt;0),(MAX(B110,B113,B116)-MIN(B110,B113,B116))/B110,"-")</f>
        <v>-</v>
      </c>
      <c r="C119" s="29">
        <f t="shared" si="74"/>
        <v>0.21875</v>
      </c>
      <c r="D119" s="29">
        <f t="shared" si="74"/>
        <v>0.25</v>
      </c>
      <c r="E119" s="29" t="str">
        <f t="shared" si="74"/>
        <v>-</v>
      </c>
      <c r="F119" s="29">
        <f t="shared" si="74"/>
        <v>0.05</v>
      </c>
      <c r="G119" s="29">
        <f t="shared" si="74"/>
        <v>0</v>
      </c>
      <c r="H119" s="29" t="str">
        <f t="shared" si="74"/>
        <v>-</v>
      </c>
      <c r="I119" s="29" t="str">
        <f t="shared" si="74"/>
        <v>-</v>
      </c>
      <c r="J119" s="29" t="str">
        <f t="shared" si="74"/>
        <v>-</v>
      </c>
    </row>
    <row r="120" spans="1:10" ht="17" thickBot="1"/>
    <row r="121" spans="1:10" s="14" customFormat="1" ht="15" thickBot="1">
      <c r="A121" s="22" t="s">
        <v>30</v>
      </c>
      <c r="B121" s="26" t="str">
        <f t="shared" ref="B121:J121" si="75">B$3</f>
        <v>P</v>
      </c>
      <c r="C121" s="26" t="str">
        <f t="shared" si="75"/>
        <v>FM</v>
      </c>
      <c r="D121" s="26" t="str">
        <f t="shared" si="75"/>
        <v>SP</v>
      </c>
      <c r="E121" s="26" t="str">
        <f t="shared" si="75"/>
        <v>FA</v>
      </c>
      <c r="F121" s="26" t="str">
        <f t="shared" si="75"/>
        <v>SXT</v>
      </c>
      <c r="G121" s="27" t="str">
        <f t="shared" si="75"/>
        <v>S</v>
      </c>
      <c r="H121" s="27" t="str">
        <f t="shared" si="75"/>
        <v>CFS</v>
      </c>
      <c r="I121" s="27" t="str">
        <f t="shared" si="75"/>
        <v>K</v>
      </c>
      <c r="J121" s="27">
        <f t="shared" si="75"/>
        <v>0</v>
      </c>
    </row>
    <row r="122" spans="1:10" s="14" customFormat="1" ht="14" customHeight="1">
      <c r="A122" s="23" t="s">
        <v>7</v>
      </c>
      <c r="B122" s="17">
        <v>0</v>
      </c>
      <c r="C122" s="17">
        <v>22</v>
      </c>
      <c r="D122" s="17">
        <v>20</v>
      </c>
      <c r="E122" s="17">
        <v>0</v>
      </c>
      <c r="F122" s="17"/>
      <c r="G122" s="18">
        <v>21</v>
      </c>
      <c r="H122" s="18"/>
      <c r="I122" s="18">
        <v>30</v>
      </c>
      <c r="J122" s="18"/>
    </row>
    <row r="123" spans="1:10" s="13" customFormat="1" ht="14" customHeight="1">
      <c r="A123" s="24" t="s">
        <v>8</v>
      </c>
      <c r="B123" s="15" t="str">
        <f t="shared" ref="B123:J123" si="76">IF(AND(ISNUMBER(B122),ISNUMBER(B$4)),IF(B$7&lt;&gt;B$5,IF(B122&lt;6,"forte",10^(((B122*LOG(B$4/B$6))+((B$5*LOG(B$6))-(B$7*LOG(B$4))))/(B$5-B$7))),"-"),"-")</f>
        <v>forte</v>
      </c>
      <c r="C123" s="15">
        <f t="shared" si="76"/>
        <v>3.1748021039363956</v>
      </c>
      <c r="D123" s="15">
        <f t="shared" si="76"/>
        <v>3.0314331330207946</v>
      </c>
      <c r="E123" s="15" t="str">
        <f t="shared" si="76"/>
        <v>forte</v>
      </c>
      <c r="F123" s="15" t="str">
        <f t="shared" si="76"/>
        <v>-</v>
      </c>
      <c r="G123" s="19">
        <f t="shared" si="76"/>
        <v>1.0000000000000011</v>
      </c>
      <c r="H123" s="19" t="str">
        <f t="shared" si="76"/>
        <v>-</v>
      </c>
      <c r="I123" s="19">
        <f t="shared" si="76"/>
        <v>8.8388347648318571E-2</v>
      </c>
      <c r="J123" s="19" t="str">
        <f t="shared" si="76"/>
        <v>-</v>
      </c>
    </row>
    <row r="124" spans="1:10" s="13" customFormat="1" ht="14" customHeight="1" thickBot="1">
      <c r="A124" s="25" t="s">
        <v>9</v>
      </c>
      <c r="B124" s="20" t="str">
        <f t="shared" ref="B124:J124" si="77">IF(ISNUMBER(B122),IF(B122&gt;B$5,"Sensible",IF(B122&lt;=B$7,"Résistant","Intermédiaire")),"-")</f>
        <v>Résistant</v>
      </c>
      <c r="C124" s="20" t="str">
        <f t="shared" si="77"/>
        <v>Sensible</v>
      </c>
      <c r="D124" s="20" t="str">
        <f t="shared" si="77"/>
        <v>Intermédiaire</v>
      </c>
      <c r="E124" s="20" t="str">
        <f t="shared" si="77"/>
        <v>Résistant</v>
      </c>
      <c r="F124" s="20" t="str">
        <f t="shared" si="77"/>
        <v>-</v>
      </c>
      <c r="G124" s="21" t="str">
        <f t="shared" si="77"/>
        <v>Sensible</v>
      </c>
      <c r="H124" s="21" t="str">
        <f t="shared" si="77"/>
        <v>-</v>
      </c>
      <c r="I124" s="21" t="str">
        <f t="shared" si="77"/>
        <v>Sensible</v>
      </c>
      <c r="J124" s="21" t="str">
        <f t="shared" si="77"/>
        <v>-</v>
      </c>
    </row>
    <row r="125" spans="1:10" s="14" customFormat="1" ht="14" customHeight="1">
      <c r="A125" s="23" t="s">
        <v>7</v>
      </c>
      <c r="B125" s="17">
        <v>0</v>
      </c>
      <c r="C125" s="17">
        <v>24</v>
      </c>
      <c r="D125" s="17">
        <v>20</v>
      </c>
      <c r="E125" s="17">
        <v>0</v>
      </c>
      <c r="F125" s="17"/>
      <c r="G125" s="18">
        <v>20</v>
      </c>
      <c r="H125" s="18"/>
      <c r="I125" s="18">
        <v>30</v>
      </c>
      <c r="J125" s="18"/>
    </row>
    <row r="126" spans="1:10" s="13" customFormat="1" ht="14" customHeight="1">
      <c r="A126" s="24" t="s">
        <v>8</v>
      </c>
      <c r="B126" s="15" t="str">
        <f t="shared" ref="B126:J126" si="78">IF(AND(ISNUMBER(B125),ISNUMBER(B$4)),IF(B$7&lt;&gt;B$5,IF(B125&lt;6,"forte",10^(((B125*LOG(B$4/B$6))+((B$5*LOG(B$6))-(B$7*LOG(B$4))))/(B$5-B$7))),"-"),"-")</f>
        <v>forte</v>
      </c>
      <c r="C126" s="15">
        <f t="shared" si="78"/>
        <v>1.2599210498948732</v>
      </c>
      <c r="D126" s="15">
        <f t="shared" si="78"/>
        <v>3.0314331330207946</v>
      </c>
      <c r="E126" s="15" t="str">
        <f t="shared" si="78"/>
        <v>forte</v>
      </c>
      <c r="F126" s="15" t="str">
        <f t="shared" si="78"/>
        <v>-</v>
      </c>
      <c r="G126" s="19">
        <f t="shared" si="78"/>
        <v>1.4142135623730967</v>
      </c>
      <c r="H126" s="19" t="str">
        <f t="shared" si="78"/>
        <v>-</v>
      </c>
      <c r="I126" s="19">
        <f t="shared" si="78"/>
        <v>8.8388347648318571E-2</v>
      </c>
      <c r="J126" s="19" t="str">
        <f t="shared" si="78"/>
        <v>-</v>
      </c>
    </row>
    <row r="127" spans="1:10" s="13" customFormat="1" ht="14" customHeight="1" thickBot="1">
      <c r="A127" s="25" t="s">
        <v>9</v>
      </c>
      <c r="B127" s="20" t="str">
        <f t="shared" ref="B127:J127" si="79">IF(ISNUMBER(B125),IF(B125&gt;B$5,"Sensible",IF(B125&lt;=B$7,"Résistant","Intermédiaire")),"-")</f>
        <v>Résistant</v>
      </c>
      <c r="C127" s="20" t="str">
        <f t="shared" si="79"/>
        <v>Sensible</v>
      </c>
      <c r="D127" s="20" t="str">
        <f t="shared" si="79"/>
        <v>Intermédiaire</v>
      </c>
      <c r="E127" s="20" t="str">
        <f t="shared" si="79"/>
        <v>Résistant</v>
      </c>
      <c r="F127" s="20" t="str">
        <f t="shared" si="79"/>
        <v>-</v>
      </c>
      <c r="G127" s="21" t="str">
        <f t="shared" si="79"/>
        <v>Sensible</v>
      </c>
      <c r="H127" s="21" t="str">
        <f t="shared" si="79"/>
        <v>-</v>
      </c>
      <c r="I127" s="21" t="str">
        <f t="shared" si="79"/>
        <v>Sensible</v>
      </c>
      <c r="J127" s="21" t="str">
        <f t="shared" si="79"/>
        <v>-</v>
      </c>
    </row>
    <row r="128" spans="1:10" s="14" customFormat="1" ht="14" customHeight="1">
      <c r="A128" s="23" t="s">
        <v>7</v>
      </c>
      <c r="B128" s="17">
        <v>0</v>
      </c>
      <c r="C128" s="17">
        <v>27</v>
      </c>
      <c r="D128" s="17">
        <v>20</v>
      </c>
      <c r="E128" s="17">
        <v>0</v>
      </c>
      <c r="F128" s="17"/>
      <c r="G128" s="18">
        <v>20</v>
      </c>
      <c r="H128" s="18"/>
      <c r="I128" s="18">
        <v>30</v>
      </c>
      <c r="J128" s="18"/>
    </row>
    <row r="129" spans="1:10" s="13" customFormat="1" ht="14" customHeight="1">
      <c r="A129" s="24" t="s">
        <v>8</v>
      </c>
      <c r="B129" s="15" t="str">
        <f t="shared" ref="B129:J129" si="80">IF(AND(ISNUMBER(B128),ISNUMBER(B$4)),IF(B$7&lt;&gt;B$5,IF(B128&lt;6,"forte",10^(((B128*LOG(B$4/B$6))+((B$5*LOG(B$6))-(B$7*LOG(B$4))))/(B$5-B$7))),"-"),"-")</f>
        <v>forte</v>
      </c>
      <c r="C129" s="15">
        <f t="shared" si="80"/>
        <v>0.31498026247371813</v>
      </c>
      <c r="D129" s="15">
        <f t="shared" si="80"/>
        <v>3.0314331330207946</v>
      </c>
      <c r="E129" s="15" t="str">
        <f t="shared" si="80"/>
        <v>forte</v>
      </c>
      <c r="F129" s="15" t="str">
        <f t="shared" si="80"/>
        <v>-</v>
      </c>
      <c r="G129" s="19">
        <f t="shared" si="80"/>
        <v>1.4142135623730967</v>
      </c>
      <c r="H129" s="19" t="str">
        <f t="shared" si="80"/>
        <v>-</v>
      </c>
      <c r="I129" s="19">
        <f t="shared" si="80"/>
        <v>8.8388347648318571E-2</v>
      </c>
      <c r="J129" s="19" t="str">
        <f t="shared" si="80"/>
        <v>-</v>
      </c>
    </row>
    <row r="130" spans="1:10" s="13" customFormat="1" ht="14" customHeight="1" thickBot="1">
      <c r="A130" s="25" t="s">
        <v>9</v>
      </c>
      <c r="B130" s="20" t="str">
        <f t="shared" ref="B130:J130" si="81">IF(ISNUMBER(B128),IF(B128&gt;B$5,"Sensible",IF(B128&lt;=B$7,"Résistant","Intermédiaire")),"-")</f>
        <v>Résistant</v>
      </c>
      <c r="C130" s="20" t="str">
        <f t="shared" si="81"/>
        <v>Sensible</v>
      </c>
      <c r="D130" s="20" t="str">
        <f t="shared" si="81"/>
        <v>Intermédiaire</v>
      </c>
      <c r="E130" s="20" t="str">
        <f t="shared" si="81"/>
        <v>Résistant</v>
      </c>
      <c r="F130" s="20" t="str">
        <f t="shared" si="81"/>
        <v>-</v>
      </c>
      <c r="G130" s="21" t="str">
        <f t="shared" si="81"/>
        <v>Sensible</v>
      </c>
      <c r="H130" s="21" t="str">
        <f t="shared" si="81"/>
        <v>-</v>
      </c>
      <c r="I130" s="21" t="str">
        <f t="shared" si="81"/>
        <v>Sensible</v>
      </c>
      <c r="J130" s="21" t="str">
        <f t="shared" si="81"/>
        <v>-</v>
      </c>
    </row>
    <row r="131" spans="1:10" ht="17" thickBot="1">
      <c r="A131" s="28" t="s">
        <v>18</v>
      </c>
      <c r="B131" s="29" t="str">
        <f t="shared" ref="B131:J131" si="82">IF(AND(ISNUMBER(B122),B122&gt;0),(MAX(B122,B125,B128)-MIN(B122,B125,B128))/B122,"-")</f>
        <v>-</v>
      </c>
      <c r="C131" s="29">
        <f t="shared" si="82"/>
        <v>0.22727272727272727</v>
      </c>
      <c r="D131" s="29">
        <f t="shared" si="82"/>
        <v>0</v>
      </c>
      <c r="E131" s="29" t="str">
        <f t="shared" si="82"/>
        <v>-</v>
      </c>
      <c r="F131" s="29" t="str">
        <f t="shared" si="82"/>
        <v>-</v>
      </c>
      <c r="G131" s="29">
        <f t="shared" si="82"/>
        <v>4.7619047619047616E-2</v>
      </c>
      <c r="H131" s="29" t="str">
        <f t="shared" si="82"/>
        <v>-</v>
      </c>
      <c r="I131" s="29">
        <f t="shared" si="82"/>
        <v>0</v>
      </c>
      <c r="J131" s="29" t="str">
        <f t="shared" si="82"/>
        <v>-</v>
      </c>
    </row>
    <row r="132" spans="1:10" ht="17" thickBot="1"/>
    <row r="133" spans="1:10" s="14" customFormat="1" ht="15" thickBot="1">
      <c r="A133" s="22" t="s">
        <v>32</v>
      </c>
      <c r="B133" s="26" t="str">
        <f t="shared" ref="B133:J133" si="83">B$3</f>
        <v>P</v>
      </c>
      <c r="C133" s="26" t="str">
        <f t="shared" si="83"/>
        <v>FM</v>
      </c>
      <c r="D133" s="26" t="str">
        <f t="shared" si="83"/>
        <v>SP</v>
      </c>
      <c r="E133" s="26" t="str">
        <f t="shared" si="83"/>
        <v>FA</v>
      </c>
      <c r="F133" s="26" t="str">
        <f t="shared" si="83"/>
        <v>SXT</v>
      </c>
      <c r="G133" s="27" t="str">
        <f t="shared" si="83"/>
        <v>S</v>
      </c>
      <c r="H133" s="27" t="str">
        <f t="shared" si="83"/>
        <v>CFS</v>
      </c>
      <c r="I133" s="27" t="str">
        <f t="shared" si="83"/>
        <v>K</v>
      </c>
      <c r="J133" s="27">
        <f t="shared" si="83"/>
        <v>0</v>
      </c>
    </row>
    <row r="134" spans="1:10" s="14" customFormat="1" ht="14" customHeight="1">
      <c r="A134" s="23" t="s">
        <v>7</v>
      </c>
      <c r="B134" s="17">
        <v>0</v>
      </c>
      <c r="C134" s="17">
        <v>27</v>
      </c>
      <c r="D134" s="17">
        <v>19</v>
      </c>
      <c r="E134" s="17">
        <v>0</v>
      </c>
      <c r="F134" s="17">
        <v>40</v>
      </c>
      <c r="G134" s="18">
        <v>22</v>
      </c>
      <c r="H134" s="18"/>
      <c r="I134" s="18"/>
      <c r="J134" s="18"/>
    </row>
    <row r="135" spans="1:10" s="13" customFormat="1" ht="14" customHeight="1">
      <c r="A135" s="24" t="s">
        <v>8</v>
      </c>
      <c r="B135" s="15" t="str">
        <f t="shared" ref="B135:J135" si="84">IF(AND(ISNUMBER(B134),ISNUMBER(B$4)),IF(B$7&lt;&gt;B$5,IF(B134&lt;6,"forte",10^(((B134*LOG(B$4/B$6))+((B$5*LOG(B$6))-(B$7*LOG(B$4))))/(B$5-B$7))),"-"),"-")</f>
        <v>forte</v>
      </c>
      <c r="C135" s="15">
        <f t="shared" si="84"/>
        <v>0.31498026247371813</v>
      </c>
      <c r="D135" s="15">
        <f t="shared" si="84"/>
        <v>3.9999999999999991</v>
      </c>
      <c r="E135" s="15" t="str">
        <f t="shared" si="84"/>
        <v>forte</v>
      </c>
      <c r="F135" s="15" t="str">
        <f t="shared" si="84"/>
        <v>-</v>
      </c>
      <c r="G135" s="19">
        <f t="shared" si="84"/>
        <v>0.70710678118654813</v>
      </c>
      <c r="H135" s="19" t="str">
        <f t="shared" si="84"/>
        <v>-</v>
      </c>
      <c r="I135" s="19" t="str">
        <f t="shared" si="84"/>
        <v>-</v>
      </c>
      <c r="J135" s="19" t="str">
        <f t="shared" si="84"/>
        <v>-</v>
      </c>
    </row>
    <row r="136" spans="1:10" s="13" customFormat="1" ht="14" customHeight="1" thickBot="1">
      <c r="A136" s="25" t="s">
        <v>9</v>
      </c>
      <c r="B136" s="20" t="str">
        <f t="shared" ref="B136:J136" si="85">IF(ISNUMBER(B134),IF(B134&gt;B$5,"Sensible",IF(B134&lt;=B$7,"Résistant","Intermédiaire")),"-")</f>
        <v>Résistant</v>
      </c>
      <c r="C136" s="20" t="str">
        <f t="shared" si="85"/>
        <v>Sensible</v>
      </c>
      <c r="D136" s="20" t="str">
        <f t="shared" si="85"/>
        <v>Résistant</v>
      </c>
      <c r="E136" s="20" t="str">
        <f t="shared" si="85"/>
        <v>Résistant</v>
      </c>
      <c r="F136" s="20" t="str">
        <f t="shared" si="85"/>
        <v>Sensible</v>
      </c>
      <c r="G136" s="21" t="str">
        <f t="shared" si="85"/>
        <v>Sensible</v>
      </c>
      <c r="H136" s="21" t="str">
        <f t="shared" si="85"/>
        <v>-</v>
      </c>
      <c r="I136" s="21" t="str">
        <f t="shared" si="85"/>
        <v>-</v>
      </c>
      <c r="J136" s="21" t="str">
        <f t="shared" si="85"/>
        <v>-</v>
      </c>
    </row>
    <row r="137" spans="1:10" s="14" customFormat="1" ht="14" customHeight="1">
      <c r="A137" s="23" t="s">
        <v>7</v>
      </c>
      <c r="B137" s="17">
        <v>0</v>
      </c>
      <c r="C137" s="17">
        <v>26</v>
      </c>
      <c r="D137" s="17">
        <v>20</v>
      </c>
      <c r="E137" s="17">
        <v>0</v>
      </c>
      <c r="F137" s="17">
        <v>40</v>
      </c>
      <c r="G137" s="18">
        <v>22</v>
      </c>
      <c r="H137" s="18"/>
      <c r="I137" s="18"/>
      <c r="J137" s="18"/>
    </row>
    <row r="138" spans="1:10" s="13" customFormat="1" ht="14" customHeight="1">
      <c r="A138" s="24" t="s">
        <v>8</v>
      </c>
      <c r="B138" s="15" t="str">
        <f t="shared" ref="B138:J138" si="86">IF(AND(ISNUMBER(B137),ISNUMBER(B$4)),IF(B$7&lt;&gt;B$5,IF(B137&lt;6,"forte",10^(((B137*LOG(B$4/B$6))+((B$5*LOG(B$6))-(B$7*LOG(B$4))))/(B$5-B$7))),"-"),"-")</f>
        <v>forte</v>
      </c>
      <c r="C138" s="15">
        <f t="shared" si="86"/>
        <v>0.49999999999999989</v>
      </c>
      <c r="D138" s="15">
        <f t="shared" si="86"/>
        <v>3.0314331330207946</v>
      </c>
      <c r="E138" s="15" t="str">
        <f t="shared" si="86"/>
        <v>forte</v>
      </c>
      <c r="F138" s="15" t="str">
        <f t="shared" si="86"/>
        <v>-</v>
      </c>
      <c r="G138" s="19">
        <f t="shared" si="86"/>
        <v>0.70710678118654813</v>
      </c>
      <c r="H138" s="19" t="str">
        <f t="shared" si="86"/>
        <v>-</v>
      </c>
      <c r="I138" s="19" t="str">
        <f t="shared" si="86"/>
        <v>-</v>
      </c>
      <c r="J138" s="19" t="str">
        <f t="shared" si="86"/>
        <v>-</v>
      </c>
    </row>
    <row r="139" spans="1:10" s="13" customFormat="1" ht="14" customHeight="1" thickBot="1">
      <c r="A139" s="25" t="s">
        <v>9</v>
      </c>
      <c r="B139" s="20" t="str">
        <f t="shared" ref="B139:J139" si="87">IF(ISNUMBER(B137),IF(B137&gt;B$5,"Sensible",IF(B137&lt;=B$7,"Résistant","Intermédiaire")),"-")</f>
        <v>Résistant</v>
      </c>
      <c r="C139" s="20" t="str">
        <f t="shared" si="87"/>
        <v>Sensible</v>
      </c>
      <c r="D139" s="20" t="str">
        <f t="shared" si="87"/>
        <v>Intermédiaire</v>
      </c>
      <c r="E139" s="20" t="str">
        <f t="shared" si="87"/>
        <v>Résistant</v>
      </c>
      <c r="F139" s="20" t="str">
        <f t="shared" si="87"/>
        <v>Sensible</v>
      </c>
      <c r="G139" s="21" t="str">
        <f t="shared" si="87"/>
        <v>Sensible</v>
      </c>
      <c r="H139" s="21" t="str">
        <f t="shared" si="87"/>
        <v>-</v>
      </c>
      <c r="I139" s="21" t="str">
        <f t="shared" si="87"/>
        <v>-</v>
      </c>
      <c r="J139" s="21" t="str">
        <f t="shared" si="87"/>
        <v>-</v>
      </c>
    </row>
    <row r="140" spans="1:10" s="14" customFormat="1" ht="14" customHeight="1">
      <c r="A140" s="23" t="s">
        <v>7</v>
      </c>
      <c r="B140" s="17">
        <v>0</v>
      </c>
      <c r="C140" s="17">
        <v>26</v>
      </c>
      <c r="D140" s="17">
        <v>20</v>
      </c>
      <c r="E140" s="17">
        <v>0</v>
      </c>
      <c r="F140" s="17">
        <v>40</v>
      </c>
      <c r="G140" s="18">
        <v>23</v>
      </c>
      <c r="H140" s="18"/>
      <c r="I140" s="18"/>
      <c r="J140" s="18"/>
    </row>
    <row r="141" spans="1:10" s="13" customFormat="1" ht="14" customHeight="1">
      <c r="A141" s="24" t="s">
        <v>8</v>
      </c>
      <c r="B141" s="15" t="str">
        <f t="shared" ref="B141:J141" si="88">IF(AND(ISNUMBER(B140),ISNUMBER(B$4)),IF(B$7&lt;&gt;B$5,IF(B140&lt;6,"forte",10^(((B140*LOG(B$4/B$6))+((B$5*LOG(B$6))-(B$7*LOG(B$4))))/(B$5-B$7))),"-"),"-")</f>
        <v>forte</v>
      </c>
      <c r="C141" s="15">
        <f t="shared" si="88"/>
        <v>0.49999999999999989</v>
      </c>
      <c r="D141" s="15">
        <f t="shared" si="88"/>
        <v>3.0314331330207946</v>
      </c>
      <c r="E141" s="15" t="str">
        <f t="shared" si="88"/>
        <v>forte</v>
      </c>
      <c r="F141" s="15" t="str">
        <f t="shared" si="88"/>
        <v>-</v>
      </c>
      <c r="G141" s="19">
        <f t="shared" si="88"/>
        <v>0.50000000000000044</v>
      </c>
      <c r="H141" s="19" t="str">
        <f t="shared" si="88"/>
        <v>-</v>
      </c>
      <c r="I141" s="19" t="str">
        <f t="shared" si="88"/>
        <v>-</v>
      </c>
      <c r="J141" s="19" t="str">
        <f t="shared" si="88"/>
        <v>-</v>
      </c>
    </row>
    <row r="142" spans="1:10" s="13" customFormat="1" ht="14" customHeight="1" thickBot="1">
      <c r="A142" s="25" t="s">
        <v>9</v>
      </c>
      <c r="B142" s="20" t="str">
        <f t="shared" ref="B142:J142" si="89">IF(ISNUMBER(B140),IF(B140&gt;B$5,"Sensible",IF(B140&lt;=B$7,"Résistant","Intermédiaire")),"-")</f>
        <v>Résistant</v>
      </c>
      <c r="C142" s="20" t="str">
        <f t="shared" si="89"/>
        <v>Sensible</v>
      </c>
      <c r="D142" s="20" t="str">
        <f t="shared" si="89"/>
        <v>Intermédiaire</v>
      </c>
      <c r="E142" s="20" t="str">
        <f t="shared" si="89"/>
        <v>Résistant</v>
      </c>
      <c r="F142" s="20" t="str">
        <f t="shared" si="89"/>
        <v>Sensible</v>
      </c>
      <c r="G142" s="21" t="str">
        <f t="shared" si="89"/>
        <v>Sensible</v>
      </c>
      <c r="H142" s="21" t="str">
        <f t="shared" si="89"/>
        <v>-</v>
      </c>
      <c r="I142" s="21" t="str">
        <f t="shared" si="89"/>
        <v>-</v>
      </c>
      <c r="J142" s="21" t="str">
        <f t="shared" si="89"/>
        <v>-</v>
      </c>
    </row>
    <row r="143" spans="1:10" ht="17" thickBot="1">
      <c r="A143" s="28" t="s">
        <v>18</v>
      </c>
      <c r="B143" s="29" t="str">
        <f t="shared" ref="B143:J143" si="90">IF(AND(ISNUMBER(B134),B134&gt;0),(MAX(B134,B137,B140)-MIN(B134,B137,B140))/B134,"-")</f>
        <v>-</v>
      </c>
      <c r="C143" s="29">
        <f t="shared" si="90"/>
        <v>3.7037037037037035E-2</v>
      </c>
      <c r="D143" s="29">
        <f t="shared" si="90"/>
        <v>5.2631578947368418E-2</v>
      </c>
      <c r="E143" s="29" t="str">
        <f t="shared" si="90"/>
        <v>-</v>
      </c>
      <c r="F143" s="29">
        <f t="shared" si="90"/>
        <v>0</v>
      </c>
      <c r="G143" s="29">
        <f t="shared" si="90"/>
        <v>4.5454545454545456E-2</v>
      </c>
      <c r="H143" s="29" t="str">
        <f t="shared" si="90"/>
        <v>-</v>
      </c>
      <c r="I143" s="29" t="str">
        <f t="shared" si="90"/>
        <v>-</v>
      </c>
      <c r="J143" s="29" t="str">
        <f t="shared" si="90"/>
        <v>-</v>
      </c>
    </row>
    <row r="144" spans="1:10" ht="17" thickBot="1"/>
    <row r="145" spans="1:10" s="14" customFormat="1" ht="15" thickBot="1">
      <c r="A145" s="22" t="s">
        <v>33</v>
      </c>
      <c r="B145" s="26" t="str">
        <f t="shared" ref="B145:J145" si="91">B$3</f>
        <v>P</v>
      </c>
      <c r="C145" s="26" t="str">
        <f t="shared" si="91"/>
        <v>FM</v>
      </c>
      <c r="D145" s="26" t="str">
        <f t="shared" si="91"/>
        <v>SP</v>
      </c>
      <c r="E145" s="26" t="str">
        <f t="shared" si="91"/>
        <v>FA</v>
      </c>
      <c r="F145" s="26" t="str">
        <f t="shared" si="91"/>
        <v>SXT</v>
      </c>
      <c r="G145" s="27" t="str">
        <f t="shared" si="91"/>
        <v>S</v>
      </c>
      <c r="H145" s="27" t="str">
        <f t="shared" si="91"/>
        <v>CFS</v>
      </c>
      <c r="I145" s="27" t="str">
        <f t="shared" si="91"/>
        <v>K</v>
      </c>
      <c r="J145" s="27">
        <f t="shared" si="91"/>
        <v>0</v>
      </c>
    </row>
    <row r="146" spans="1:10" s="14" customFormat="1" ht="14" customHeight="1">
      <c r="A146" s="23" t="s">
        <v>7</v>
      </c>
      <c r="B146" s="17">
        <v>0</v>
      </c>
      <c r="C146" s="17">
        <v>30</v>
      </c>
      <c r="D146" s="17">
        <v>20</v>
      </c>
      <c r="E146" s="17"/>
      <c r="F146" s="17"/>
      <c r="G146" s="18">
        <v>22</v>
      </c>
      <c r="H146" s="18"/>
      <c r="I146" s="18">
        <v>29</v>
      </c>
      <c r="J146" s="18"/>
    </row>
    <row r="147" spans="1:10" s="13" customFormat="1" ht="14" customHeight="1">
      <c r="A147" s="24" t="s">
        <v>8</v>
      </c>
      <c r="B147" s="15" t="str">
        <f t="shared" ref="B147:J147" si="92">IF(AND(ISNUMBER(B146),ISNUMBER(B$4)),IF(B$7&lt;&gt;B$5,IF(B146&lt;6,"forte",10^(((B146*LOG(B$4/B$6))+((B$5*LOG(B$6))-(B$7*LOG(B$4))))/(B$5-B$7))),"-"),"-")</f>
        <v>forte</v>
      </c>
      <c r="C147" s="15">
        <f t="shared" si="92"/>
        <v>7.8745065618429519E-2</v>
      </c>
      <c r="D147" s="15">
        <f t="shared" si="92"/>
        <v>3.0314331330207946</v>
      </c>
      <c r="E147" s="15" t="str">
        <f t="shared" si="92"/>
        <v>-</v>
      </c>
      <c r="F147" s="15" t="str">
        <f t="shared" si="92"/>
        <v>-</v>
      </c>
      <c r="G147" s="19">
        <f t="shared" si="92"/>
        <v>0.70710678118654813</v>
      </c>
      <c r="H147" s="19" t="str">
        <f t="shared" si="92"/>
        <v>-</v>
      </c>
      <c r="I147" s="19">
        <f t="shared" si="92"/>
        <v>0.12500000000000019</v>
      </c>
      <c r="J147" s="19" t="str">
        <f t="shared" si="92"/>
        <v>-</v>
      </c>
    </row>
    <row r="148" spans="1:10" s="13" customFormat="1" ht="14" customHeight="1" thickBot="1">
      <c r="A148" s="25" t="s">
        <v>9</v>
      </c>
      <c r="B148" s="20" t="str">
        <f t="shared" ref="B148:J148" si="93">IF(ISNUMBER(B146),IF(B146&gt;B$5,"Sensible",IF(B146&lt;=B$7,"Résistant","Intermédiaire")),"-")</f>
        <v>Résistant</v>
      </c>
      <c r="C148" s="20" t="str">
        <f t="shared" si="93"/>
        <v>Sensible</v>
      </c>
      <c r="D148" s="20" t="str">
        <f t="shared" si="93"/>
        <v>Intermédiaire</v>
      </c>
      <c r="E148" s="20" t="str">
        <f t="shared" si="93"/>
        <v>-</v>
      </c>
      <c r="F148" s="20" t="str">
        <f t="shared" si="93"/>
        <v>-</v>
      </c>
      <c r="G148" s="21" t="str">
        <f t="shared" si="93"/>
        <v>Sensible</v>
      </c>
      <c r="H148" s="21" t="str">
        <f t="shared" si="93"/>
        <v>-</v>
      </c>
      <c r="I148" s="21" t="str">
        <f t="shared" si="93"/>
        <v>Sensible</v>
      </c>
      <c r="J148" s="21" t="str">
        <f t="shared" si="93"/>
        <v>-</v>
      </c>
    </row>
    <row r="149" spans="1:10" s="14" customFormat="1" ht="14" customHeight="1">
      <c r="A149" s="23" t="s">
        <v>7</v>
      </c>
      <c r="B149" s="17">
        <v>0</v>
      </c>
      <c r="C149" s="17">
        <v>26</v>
      </c>
      <c r="D149" s="17">
        <v>18</v>
      </c>
      <c r="E149" s="17"/>
      <c r="F149" s="17"/>
      <c r="G149" s="18">
        <v>20</v>
      </c>
      <c r="H149" s="18"/>
      <c r="I149" s="18">
        <v>23</v>
      </c>
      <c r="J149" s="18"/>
    </row>
    <row r="150" spans="1:10" s="13" customFormat="1" ht="14" customHeight="1">
      <c r="A150" s="24" t="s">
        <v>8</v>
      </c>
      <c r="B150" s="15" t="str">
        <f t="shared" ref="B150:J150" si="94">IF(AND(ISNUMBER(B149),ISNUMBER(B$4)),IF(B$7&lt;&gt;B$5,IF(B149&lt;6,"forte",10^(((B149*LOG(B$4/B$6))+((B$5*LOG(B$6))-(B$7*LOG(B$4))))/(B$5-B$7))),"-"),"-")</f>
        <v>forte</v>
      </c>
      <c r="C150" s="15">
        <f t="shared" si="94"/>
        <v>0.49999999999999989</v>
      </c>
      <c r="D150" s="15">
        <f t="shared" si="94"/>
        <v>5.278031643091575</v>
      </c>
      <c r="E150" s="15" t="str">
        <f t="shared" si="94"/>
        <v>-</v>
      </c>
      <c r="F150" s="15" t="str">
        <f t="shared" si="94"/>
        <v>-</v>
      </c>
      <c r="G150" s="19">
        <f t="shared" si="94"/>
        <v>1.4142135623730967</v>
      </c>
      <c r="H150" s="19" t="str">
        <f t="shared" si="94"/>
        <v>-</v>
      </c>
      <c r="I150" s="19">
        <f t="shared" si="94"/>
        <v>1.0000000000000011</v>
      </c>
      <c r="J150" s="19" t="str">
        <f t="shared" si="94"/>
        <v>-</v>
      </c>
    </row>
    <row r="151" spans="1:10" s="13" customFormat="1" ht="14" customHeight="1" thickBot="1">
      <c r="A151" s="25" t="s">
        <v>9</v>
      </c>
      <c r="B151" s="20" t="str">
        <f t="shared" ref="B151:J151" si="95">IF(ISNUMBER(B149),IF(B149&gt;B$5,"Sensible",IF(B149&lt;=B$7,"Résistant","Intermédiaire")),"-")</f>
        <v>Résistant</v>
      </c>
      <c r="C151" s="20" t="str">
        <f t="shared" si="95"/>
        <v>Sensible</v>
      </c>
      <c r="D151" s="20" t="str">
        <f t="shared" si="95"/>
        <v>Résistant</v>
      </c>
      <c r="E151" s="20" t="str">
        <f t="shared" si="95"/>
        <v>-</v>
      </c>
      <c r="F151" s="20" t="str">
        <f t="shared" si="95"/>
        <v>-</v>
      </c>
      <c r="G151" s="21" t="str">
        <f t="shared" si="95"/>
        <v>Sensible</v>
      </c>
      <c r="H151" s="21" t="str">
        <f t="shared" si="95"/>
        <v>-</v>
      </c>
      <c r="I151" s="21" t="str">
        <f t="shared" si="95"/>
        <v>Sensible</v>
      </c>
      <c r="J151" s="21" t="str">
        <f t="shared" si="95"/>
        <v>-</v>
      </c>
    </row>
    <row r="152" spans="1:10" s="14" customFormat="1" ht="14" customHeight="1">
      <c r="A152" s="23" t="s">
        <v>7</v>
      </c>
      <c r="B152" s="17">
        <v>0</v>
      </c>
      <c r="C152" s="17"/>
      <c r="D152" s="17"/>
      <c r="E152" s="17"/>
      <c r="F152" s="17"/>
      <c r="G152" s="18"/>
      <c r="H152" s="18"/>
      <c r="I152" s="18"/>
      <c r="J152" s="18"/>
    </row>
    <row r="153" spans="1:10" s="13" customFormat="1" ht="14" customHeight="1">
      <c r="A153" s="24" t="s">
        <v>8</v>
      </c>
      <c r="B153" s="15" t="str">
        <f t="shared" ref="B153:J153" si="96">IF(AND(ISNUMBER(B152),ISNUMBER(B$4)),IF(B$7&lt;&gt;B$5,IF(B152&lt;6,"forte",10^(((B152*LOG(B$4/B$6))+((B$5*LOG(B$6))-(B$7*LOG(B$4))))/(B$5-B$7))),"-"),"-")</f>
        <v>forte</v>
      </c>
      <c r="C153" s="15" t="str">
        <f t="shared" si="96"/>
        <v>-</v>
      </c>
      <c r="D153" s="15" t="str">
        <f t="shared" si="96"/>
        <v>-</v>
      </c>
      <c r="E153" s="15" t="str">
        <f t="shared" si="96"/>
        <v>-</v>
      </c>
      <c r="F153" s="15" t="str">
        <f t="shared" si="96"/>
        <v>-</v>
      </c>
      <c r="G153" s="19" t="str">
        <f t="shared" si="96"/>
        <v>-</v>
      </c>
      <c r="H153" s="19" t="str">
        <f t="shared" si="96"/>
        <v>-</v>
      </c>
      <c r="I153" s="19" t="str">
        <f t="shared" si="96"/>
        <v>-</v>
      </c>
      <c r="J153" s="19" t="str">
        <f t="shared" si="96"/>
        <v>-</v>
      </c>
    </row>
    <row r="154" spans="1:10" s="13" customFormat="1" ht="14" customHeight="1" thickBot="1">
      <c r="A154" s="25" t="s">
        <v>9</v>
      </c>
      <c r="B154" s="20" t="str">
        <f t="shared" ref="B154:J154" si="97">IF(ISNUMBER(B152),IF(B152&gt;B$5,"Sensible",IF(B152&lt;=B$7,"Résistant","Intermédiaire")),"-")</f>
        <v>Résistant</v>
      </c>
      <c r="C154" s="20" t="str">
        <f t="shared" si="97"/>
        <v>-</v>
      </c>
      <c r="D154" s="20" t="str">
        <f t="shared" si="97"/>
        <v>-</v>
      </c>
      <c r="E154" s="20" t="str">
        <f t="shared" si="97"/>
        <v>-</v>
      </c>
      <c r="F154" s="20" t="str">
        <f t="shared" si="97"/>
        <v>-</v>
      </c>
      <c r="G154" s="21" t="str">
        <f t="shared" si="97"/>
        <v>-</v>
      </c>
      <c r="H154" s="21" t="str">
        <f t="shared" si="97"/>
        <v>-</v>
      </c>
      <c r="I154" s="21" t="str">
        <f t="shared" si="97"/>
        <v>-</v>
      </c>
      <c r="J154" s="21" t="str">
        <f t="shared" si="97"/>
        <v>-</v>
      </c>
    </row>
    <row r="155" spans="1:10" ht="17" thickBot="1">
      <c r="A155" s="28" t="s">
        <v>18</v>
      </c>
      <c r="B155" s="29" t="str">
        <f t="shared" ref="B155:J155" si="98">IF(AND(ISNUMBER(B146),B146&gt;0),(MAX(B146,B149,B152)-MIN(B146,B149,B152))/B146,"-")</f>
        <v>-</v>
      </c>
      <c r="C155" s="29">
        <f t="shared" si="98"/>
        <v>0.13333333333333333</v>
      </c>
      <c r="D155" s="29">
        <f t="shared" si="98"/>
        <v>0.1</v>
      </c>
      <c r="E155" s="29" t="str">
        <f t="shared" si="98"/>
        <v>-</v>
      </c>
      <c r="F155" s="29" t="str">
        <f t="shared" si="98"/>
        <v>-</v>
      </c>
      <c r="G155" s="29">
        <f t="shared" si="98"/>
        <v>9.0909090909090912E-2</v>
      </c>
      <c r="H155" s="29" t="str">
        <f t="shared" si="98"/>
        <v>-</v>
      </c>
      <c r="I155" s="29">
        <f t="shared" si="98"/>
        <v>0.20689655172413793</v>
      </c>
      <c r="J155" s="29" t="str">
        <f t="shared" si="98"/>
        <v>-</v>
      </c>
    </row>
    <row r="156" spans="1:10" ht="17" thickBot="1"/>
    <row r="157" spans="1:10" s="14" customFormat="1" ht="15" thickBot="1">
      <c r="A157" s="22" t="s">
        <v>34</v>
      </c>
      <c r="B157" s="26" t="str">
        <f t="shared" ref="B157:J157" si="99">B$3</f>
        <v>P</v>
      </c>
      <c r="C157" s="26" t="str">
        <f t="shared" si="99"/>
        <v>FM</v>
      </c>
      <c r="D157" s="26" t="str">
        <f t="shared" si="99"/>
        <v>SP</v>
      </c>
      <c r="E157" s="26" t="str">
        <f t="shared" si="99"/>
        <v>FA</v>
      </c>
      <c r="F157" s="26" t="str">
        <f t="shared" si="99"/>
        <v>SXT</v>
      </c>
      <c r="G157" s="27" t="str">
        <f t="shared" si="99"/>
        <v>S</v>
      </c>
      <c r="H157" s="27" t="str">
        <f t="shared" si="99"/>
        <v>CFS</v>
      </c>
      <c r="I157" s="27" t="str">
        <f t="shared" si="99"/>
        <v>K</v>
      </c>
      <c r="J157" s="27">
        <f t="shared" si="99"/>
        <v>0</v>
      </c>
    </row>
    <row r="158" spans="1:10" s="14" customFormat="1" ht="14" customHeight="1">
      <c r="A158" s="23" t="s">
        <v>7</v>
      </c>
      <c r="B158" s="17">
        <v>10</v>
      </c>
      <c r="C158" s="17"/>
      <c r="D158" s="17">
        <v>20</v>
      </c>
      <c r="E158" s="17"/>
      <c r="F158" s="17">
        <v>44</v>
      </c>
      <c r="G158" s="18">
        <v>20</v>
      </c>
      <c r="H158" s="18">
        <v>0</v>
      </c>
      <c r="I158" s="18"/>
      <c r="J158" s="18"/>
    </row>
    <row r="159" spans="1:10" s="13" customFormat="1" ht="14" customHeight="1">
      <c r="A159" s="24" t="s">
        <v>8</v>
      </c>
      <c r="B159" s="15">
        <f t="shared" ref="B159:J159" si="100">IF(AND(ISNUMBER(B158),ISNUMBER(B$4)),IF(B$7&lt;&gt;B$5,IF(B158&lt;6,"forte",10^(((B158*LOG(B$4/B$6))+((B$5*LOG(B$6))-(B$7*LOG(B$4))))/(B$5-B$7))),"-"),"-")</f>
        <v>10.767201541058855</v>
      </c>
      <c r="C159" s="15" t="str">
        <f t="shared" si="100"/>
        <v>-</v>
      </c>
      <c r="D159" s="15">
        <f t="shared" si="100"/>
        <v>3.0314331330207946</v>
      </c>
      <c r="E159" s="15" t="str">
        <f t="shared" si="100"/>
        <v>-</v>
      </c>
      <c r="F159" s="15" t="str">
        <f t="shared" si="100"/>
        <v>-</v>
      </c>
      <c r="G159" s="19">
        <f t="shared" si="100"/>
        <v>1.4142135623730967</v>
      </c>
      <c r="H159" s="19" t="str">
        <f t="shared" si="100"/>
        <v>forte</v>
      </c>
      <c r="I159" s="19" t="str">
        <f t="shared" si="100"/>
        <v>-</v>
      </c>
      <c r="J159" s="19" t="str">
        <f t="shared" si="100"/>
        <v>-</v>
      </c>
    </row>
    <row r="160" spans="1:10" s="13" customFormat="1" ht="14" customHeight="1" thickBot="1">
      <c r="A160" s="25" t="s">
        <v>9</v>
      </c>
      <c r="B160" s="20" t="str">
        <f t="shared" ref="B160:J160" si="101">IF(ISNUMBER(B158),IF(B158&gt;B$5,"Sensible",IF(B158&lt;=B$7,"Résistant","Intermédiaire")),"-")</f>
        <v>Intermédiaire</v>
      </c>
      <c r="C160" s="20" t="str">
        <f t="shared" si="101"/>
        <v>-</v>
      </c>
      <c r="D160" s="20" t="str">
        <f t="shared" si="101"/>
        <v>Intermédiaire</v>
      </c>
      <c r="E160" s="20" t="str">
        <f t="shared" si="101"/>
        <v>-</v>
      </c>
      <c r="F160" s="20" t="str">
        <f t="shared" si="101"/>
        <v>Sensible</v>
      </c>
      <c r="G160" s="21" t="str">
        <f t="shared" si="101"/>
        <v>Sensible</v>
      </c>
      <c r="H160" s="21" t="str">
        <f t="shared" si="101"/>
        <v>Résistant</v>
      </c>
      <c r="I160" s="21" t="str">
        <f t="shared" si="101"/>
        <v>-</v>
      </c>
      <c r="J160" s="21" t="str">
        <f t="shared" si="101"/>
        <v>-</v>
      </c>
    </row>
    <row r="161" spans="1:10" s="14" customFormat="1" ht="14" customHeight="1">
      <c r="A161" s="23" t="s">
        <v>7</v>
      </c>
      <c r="B161" s="17">
        <v>10</v>
      </c>
      <c r="C161" s="17"/>
      <c r="D161" s="17">
        <v>20</v>
      </c>
      <c r="E161" s="17"/>
      <c r="F161" s="17">
        <v>44</v>
      </c>
      <c r="G161" s="18">
        <v>20</v>
      </c>
      <c r="H161" s="18">
        <v>0</v>
      </c>
      <c r="I161" s="18"/>
      <c r="J161" s="18"/>
    </row>
    <row r="162" spans="1:10" s="13" customFormat="1" ht="14" customHeight="1">
      <c r="A162" s="24" t="s">
        <v>8</v>
      </c>
      <c r="B162" s="15">
        <f t="shared" ref="B162:J162" si="102">IF(AND(ISNUMBER(B161),ISNUMBER(B$4)),IF(B$7&lt;&gt;B$5,IF(B161&lt;6,"forte",10^(((B161*LOG(B$4/B$6))+((B$5*LOG(B$6))-(B$7*LOG(B$4))))/(B$5-B$7))),"-"),"-")</f>
        <v>10.767201541058855</v>
      </c>
      <c r="C162" s="15" t="str">
        <f t="shared" si="102"/>
        <v>-</v>
      </c>
      <c r="D162" s="15">
        <f t="shared" si="102"/>
        <v>3.0314331330207946</v>
      </c>
      <c r="E162" s="15" t="str">
        <f t="shared" si="102"/>
        <v>-</v>
      </c>
      <c r="F162" s="15" t="str">
        <f t="shared" si="102"/>
        <v>-</v>
      </c>
      <c r="G162" s="19">
        <f t="shared" si="102"/>
        <v>1.4142135623730967</v>
      </c>
      <c r="H162" s="19" t="str">
        <f t="shared" si="102"/>
        <v>forte</v>
      </c>
      <c r="I162" s="19" t="str">
        <f t="shared" si="102"/>
        <v>-</v>
      </c>
      <c r="J162" s="19" t="str">
        <f t="shared" si="102"/>
        <v>-</v>
      </c>
    </row>
    <row r="163" spans="1:10" s="13" customFormat="1" ht="14" customHeight="1" thickBot="1">
      <c r="A163" s="25" t="s">
        <v>9</v>
      </c>
      <c r="B163" s="20" t="str">
        <f t="shared" ref="B163:J163" si="103">IF(ISNUMBER(B161),IF(B161&gt;B$5,"Sensible",IF(B161&lt;=B$7,"Résistant","Intermédiaire")),"-")</f>
        <v>Intermédiaire</v>
      </c>
      <c r="C163" s="20" t="str">
        <f t="shared" si="103"/>
        <v>-</v>
      </c>
      <c r="D163" s="20" t="str">
        <f t="shared" si="103"/>
        <v>Intermédiaire</v>
      </c>
      <c r="E163" s="20" t="str">
        <f t="shared" si="103"/>
        <v>-</v>
      </c>
      <c r="F163" s="20" t="str">
        <f t="shared" si="103"/>
        <v>Sensible</v>
      </c>
      <c r="G163" s="21" t="str">
        <f t="shared" si="103"/>
        <v>Sensible</v>
      </c>
      <c r="H163" s="21" t="str">
        <f t="shared" si="103"/>
        <v>Résistant</v>
      </c>
      <c r="I163" s="21" t="str">
        <f t="shared" si="103"/>
        <v>-</v>
      </c>
      <c r="J163" s="21" t="str">
        <f t="shared" si="103"/>
        <v>-</v>
      </c>
    </row>
    <row r="164" spans="1:10" s="14" customFormat="1" ht="14" customHeight="1">
      <c r="A164" s="23" t="s">
        <v>7</v>
      </c>
      <c r="B164" s="17">
        <v>10</v>
      </c>
      <c r="C164" s="17"/>
      <c r="D164" s="17">
        <v>20</v>
      </c>
      <c r="E164" s="17"/>
      <c r="F164" s="17">
        <v>44</v>
      </c>
      <c r="G164" s="18">
        <v>20</v>
      </c>
      <c r="H164" s="18">
        <v>0</v>
      </c>
      <c r="I164" s="18"/>
      <c r="J164" s="18"/>
    </row>
    <row r="165" spans="1:10" s="13" customFormat="1" ht="14" customHeight="1">
      <c r="A165" s="24" t="s">
        <v>8</v>
      </c>
      <c r="B165" s="15">
        <f t="shared" ref="B165:J165" si="104">IF(AND(ISNUMBER(B164),ISNUMBER(B$4)),IF(B$7&lt;&gt;B$5,IF(B164&lt;6,"forte",10^(((B164*LOG(B$4/B$6))+((B$5*LOG(B$6))-(B$7*LOG(B$4))))/(B$5-B$7))),"-"),"-")</f>
        <v>10.767201541058855</v>
      </c>
      <c r="C165" s="15" t="str">
        <f t="shared" si="104"/>
        <v>-</v>
      </c>
      <c r="D165" s="15">
        <f t="shared" si="104"/>
        <v>3.0314331330207946</v>
      </c>
      <c r="E165" s="15" t="str">
        <f t="shared" si="104"/>
        <v>-</v>
      </c>
      <c r="F165" s="15" t="str">
        <f t="shared" si="104"/>
        <v>-</v>
      </c>
      <c r="G165" s="19">
        <f t="shared" si="104"/>
        <v>1.4142135623730967</v>
      </c>
      <c r="H165" s="19" t="str">
        <f t="shared" si="104"/>
        <v>forte</v>
      </c>
      <c r="I165" s="19" t="str">
        <f t="shared" si="104"/>
        <v>-</v>
      </c>
      <c r="J165" s="19" t="str">
        <f t="shared" si="104"/>
        <v>-</v>
      </c>
    </row>
    <row r="166" spans="1:10" s="13" customFormat="1" ht="14" customHeight="1" thickBot="1">
      <c r="A166" s="25" t="s">
        <v>9</v>
      </c>
      <c r="B166" s="20" t="str">
        <f t="shared" ref="B166:J166" si="105">IF(ISNUMBER(B164),IF(B164&gt;B$5,"Sensible",IF(B164&lt;=B$7,"Résistant","Intermédiaire")),"-")</f>
        <v>Intermédiaire</v>
      </c>
      <c r="C166" s="20" t="str">
        <f t="shared" si="105"/>
        <v>-</v>
      </c>
      <c r="D166" s="20" t="str">
        <f t="shared" si="105"/>
        <v>Intermédiaire</v>
      </c>
      <c r="E166" s="20" t="str">
        <f t="shared" si="105"/>
        <v>-</v>
      </c>
      <c r="F166" s="20" t="str">
        <f t="shared" si="105"/>
        <v>Sensible</v>
      </c>
      <c r="G166" s="21" t="str">
        <f t="shared" si="105"/>
        <v>Sensible</v>
      </c>
      <c r="H166" s="21" t="str">
        <f t="shared" si="105"/>
        <v>Résistant</v>
      </c>
      <c r="I166" s="21" t="str">
        <f t="shared" si="105"/>
        <v>-</v>
      </c>
      <c r="J166" s="21" t="str">
        <f t="shared" si="105"/>
        <v>-</v>
      </c>
    </row>
    <row r="167" spans="1:10" ht="17" thickBot="1">
      <c r="A167" s="28" t="s">
        <v>18</v>
      </c>
      <c r="B167" s="29">
        <f t="shared" ref="B167:J167" si="106">IF(AND(ISNUMBER(B158),B158&gt;0),(MAX(B158,B161,B164)-MIN(B158,B161,B164))/B158,"-")</f>
        <v>0</v>
      </c>
      <c r="C167" s="29" t="str">
        <f t="shared" si="106"/>
        <v>-</v>
      </c>
      <c r="D167" s="29">
        <f t="shared" si="106"/>
        <v>0</v>
      </c>
      <c r="E167" s="29" t="str">
        <f t="shared" si="106"/>
        <v>-</v>
      </c>
      <c r="F167" s="29">
        <f t="shared" si="106"/>
        <v>0</v>
      </c>
      <c r="G167" s="29">
        <f t="shared" si="106"/>
        <v>0</v>
      </c>
      <c r="H167" s="29" t="str">
        <f t="shared" si="106"/>
        <v>-</v>
      </c>
      <c r="I167" s="29" t="str">
        <f t="shared" si="106"/>
        <v>-</v>
      </c>
      <c r="J167" s="29" t="str">
        <f t="shared" si="106"/>
        <v>-</v>
      </c>
    </row>
    <row r="168" spans="1:10" ht="17" thickBot="1"/>
    <row r="169" spans="1:10" s="14" customFormat="1" ht="15" thickBot="1">
      <c r="A169" s="22"/>
      <c r="B169" s="26" t="str">
        <f t="shared" ref="B169:J169" si="107">B$3</f>
        <v>P</v>
      </c>
      <c r="C169" s="26" t="str">
        <f t="shared" si="107"/>
        <v>FM</v>
      </c>
      <c r="D169" s="26" t="str">
        <f t="shared" si="107"/>
        <v>SP</v>
      </c>
      <c r="E169" s="26" t="str">
        <f t="shared" si="107"/>
        <v>FA</v>
      </c>
      <c r="F169" s="26" t="str">
        <f t="shared" si="107"/>
        <v>SXT</v>
      </c>
      <c r="G169" s="27" t="str">
        <f t="shared" si="107"/>
        <v>S</v>
      </c>
      <c r="H169" s="27" t="str">
        <f t="shared" si="107"/>
        <v>CFS</v>
      </c>
      <c r="I169" s="27" t="str">
        <f t="shared" si="107"/>
        <v>K</v>
      </c>
      <c r="J169" s="27">
        <f t="shared" si="107"/>
        <v>0</v>
      </c>
    </row>
    <row r="170" spans="1:10" s="14" customFormat="1" ht="14" customHeight="1">
      <c r="A170" s="23" t="s">
        <v>7</v>
      </c>
      <c r="B170" s="17">
        <v>0</v>
      </c>
      <c r="C170" s="17"/>
      <c r="D170" s="17"/>
      <c r="E170" s="17"/>
      <c r="F170" s="17"/>
      <c r="G170" s="18"/>
      <c r="H170" s="18"/>
      <c r="I170" s="18"/>
      <c r="J170" s="18"/>
    </row>
    <row r="171" spans="1:10" s="13" customFormat="1" ht="14" customHeight="1">
      <c r="A171" s="24" t="s">
        <v>8</v>
      </c>
      <c r="B171" s="15" t="str">
        <f t="shared" ref="B171:J171" si="108">IF(AND(ISNUMBER(B170),ISNUMBER(B$4)),IF(B$7&lt;&gt;B$5,IF(B170&lt;6,"forte",10^(((B170*LOG(B$4/B$6))+((B$5*LOG(B$6))-(B$7*LOG(B$4))))/(B$5-B$7))),"-"),"-")</f>
        <v>forte</v>
      </c>
      <c r="C171" s="15" t="str">
        <f t="shared" si="108"/>
        <v>-</v>
      </c>
      <c r="D171" s="15" t="str">
        <f t="shared" si="108"/>
        <v>-</v>
      </c>
      <c r="E171" s="15" t="str">
        <f t="shared" si="108"/>
        <v>-</v>
      </c>
      <c r="F171" s="15" t="str">
        <f t="shared" si="108"/>
        <v>-</v>
      </c>
      <c r="G171" s="19" t="str">
        <f t="shared" si="108"/>
        <v>-</v>
      </c>
      <c r="H171" s="19" t="str">
        <f t="shared" si="108"/>
        <v>-</v>
      </c>
      <c r="I171" s="19" t="str">
        <f t="shared" si="108"/>
        <v>-</v>
      </c>
      <c r="J171" s="19" t="str">
        <f t="shared" si="108"/>
        <v>-</v>
      </c>
    </row>
    <row r="172" spans="1:10" s="13" customFormat="1" ht="14" customHeight="1" thickBot="1">
      <c r="A172" s="25" t="s">
        <v>9</v>
      </c>
      <c r="B172" s="20" t="str">
        <f t="shared" ref="B172:J172" si="109">IF(ISNUMBER(B170),IF(B170&gt;B$5,"Sensible",IF(B170&lt;=B$7,"Résistant","Intermédiaire")),"-")</f>
        <v>Résistant</v>
      </c>
      <c r="C172" s="20" t="str">
        <f t="shared" si="109"/>
        <v>-</v>
      </c>
      <c r="D172" s="20" t="str">
        <f t="shared" si="109"/>
        <v>-</v>
      </c>
      <c r="E172" s="20" t="str">
        <f t="shared" si="109"/>
        <v>-</v>
      </c>
      <c r="F172" s="20" t="str">
        <f t="shared" si="109"/>
        <v>-</v>
      </c>
      <c r="G172" s="21" t="str">
        <f t="shared" si="109"/>
        <v>-</v>
      </c>
      <c r="H172" s="21" t="str">
        <f t="shared" si="109"/>
        <v>-</v>
      </c>
      <c r="I172" s="21" t="str">
        <f t="shared" si="109"/>
        <v>-</v>
      </c>
      <c r="J172" s="21" t="str">
        <f t="shared" si="109"/>
        <v>-</v>
      </c>
    </row>
    <row r="173" spans="1:10" s="14" customFormat="1" ht="14" customHeight="1">
      <c r="A173" s="23" t="s">
        <v>7</v>
      </c>
      <c r="B173" s="17">
        <v>0</v>
      </c>
      <c r="C173" s="17"/>
      <c r="D173" s="17"/>
      <c r="E173" s="17"/>
      <c r="F173" s="17"/>
      <c r="G173" s="18"/>
      <c r="H173" s="18"/>
      <c r="I173" s="18"/>
      <c r="J173" s="18"/>
    </row>
    <row r="174" spans="1:10" s="13" customFormat="1" ht="14" customHeight="1">
      <c r="A174" s="24" t="s">
        <v>8</v>
      </c>
      <c r="B174" s="15" t="str">
        <f t="shared" ref="B174:J174" si="110">IF(AND(ISNUMBER(B173),ISNUMBER(B$4)),IF(B$7&lt;&gt;B$5,IF(B173&lt;6,"forte",10^(((B173*LOG(B$4/B$6))+((B$5*LOG(B$6))-(B$7*LOG(B$4))))/(B$5-B$7))),"-"),"-")</f>
        <v>forte</v>
      </c>
      <c r="C174" s="15" t="str">
        <f t="shared" si="110"/>
        <v>-</v>
      </c>
      <c r="D174" s="15" t="str">
        <f t="shared" si="110"/>
        <v>-</v>
      </c>
      <c r="E174" s="15" t="str">
        <f t="shared" si="110"/>
        <v>-</v>
      </c>
      <c r="F174" s="15" t="str">
        <f t="shared" si="110"/>
        <v>-</v>
      </c>
      <c r="G174" s="19" t="str">
        <f t="shared" si="110"/>
        <v>-</v>
      </c>
      <c r="H174" s="19" t="str">
        <f t="shared" si="110"/>
        <v>-</v>
      </c>
      <c r="I174" s="19" t="str">
        <f t="shared" si="110"/>
        <v>-</v>
      </c>
      <c r="J174" s="19" t="str">
        <f t="shared" si="110"/>
        <v>-</v>
      </c>
    </row>
    <row r="175" spans="1:10" s="13" customFormat="1" ht="14" customHeight="1" thickBot="1">
      <c r="A175" s="25" t="s">
        <v>9</v>
      </c>
      <c r="B175" s="20" t="str">
        <f t="shared" ref="B175:J175" si="111">IF(ISNUMBER(B173),IF(B173&gt;B$5,"Sensible",IF(B173&lt;=B$7,"Résistant","Intermédiaire")),"-")</f>
        <v>Résistant</v>
      </c>
      <c r="C175" s="20" t="str">
        <f t="shared" si="111"/>
        <v>-</v>
      </c>
      <c r="D175" s="20" t="str">
        <f t="shared" si="111"/>
        <v>-</v>
      </c>
      <c r="E175" s="20" t="str">
        <f t="shared" si="111"/>
        <v>-</v>
      </c>
      <c r="F175" s="20" t="str">
        <f t="shared" si="111"/>
        <v>-</v>
      </c>
      <c r="G175" s="21" t="str">
        <f t="shared" si="111"/>
        <v>-</v>
      </c>
      <c r="H175" s="21" t="str">
        <f t="shared" si="111"/>
        <v>-</v>
      </c>
      <c r="I175" s="21" t="str">
        <f t="shared" si="111"/>
        <v>-</v>
      </c>
      <c r="J175" s="21" t="str">
        <f t="shared" si="111"/>
        <v>-</v>
      </c>
    </row>
    <row r="176" spans="1:10" s="14" customFormat="1" ht="14" customHeight="1">
      <c r="A176" s="23" t="s">
        <v>7</v>
      </c>
      <c r="B176" s="17">
        <v>0</v>
      </c>
      <c r="C176" s="17"/>
      <c r="D176" s="17"/>
      <c r="E176" s="17"/>
      <c r="F176" s="17"/>
      <c r="G176" s="18"/>
      <c r="H176" s="18"/>
      <c r="I176" s="18"/>
      <c r="J176" s="18"/>
    </row>
    <row r="177" spans="1:10" s="13" customFormat="1" ht="14" customHeight="1">
      <c r="A177" s="24" t="s">
        <v>8</v>
      </c>
      <c r="B177" s="15" t="str">
        <f t="shared" ref="B177:J177" si="112">IF(AND(ISNUMBER(B176),ISNUMBER(B$4)),IF(B$7&lt;&gt;B$5,IF(B176&lt;6,"forte",10^(((B176*LOG(B$4/B$6))+((B$5*LOG(B$6))-(B$7*LOG(B$4))))/(B$5-B$7))),"-"),"-")</f>
        <v>forte</v>
      </c>
      <c r="C177" s="15" t="str">
        <f t="shared" si="112"/>
        <v>-</v>
      </c>
      <c r="D177" s="15" t="str">
        <f t="shared" si="112"/>
        <v>-</v>
      </c>
      <c r="E177" s="15" t="str">
        <f t="shared" si="112"/>
        <v>-</v>
      </c>
      <c r="F177" s="15" t="str">
        <f t="shared" si="112"/>
        <v>-</v>
      </c>
      <c r="G177" s="19" t="str">
        <f t="shared" si="112"/>
        <v>-</v>
      </c>
      <c r="H177" s="19" t="str">
        <f t="shared" si="112"/>
        <v>-</v>
      </c>
      <c r="I177" s="19" t="str">
        <f t="shared" si="112"/>
        <v>-</v>
      </c>
      <c r="J177" s="19" t="str">
        <f t="shared" si="112"/>
        <v>-</v>
      </c>
    </row>
    <row r="178" spans="1:10" s="13" customFormat="1" ht="14" customHeight="1" thickBot="1">
      <c r="A178" s="25" t="s">
        <v>9</v>
      </c>
      <c r="B178" s="20" t="str">
        <f t="shared" ref="B178:J178" si="113">IF(ISNUMBER(B176),IF(B176&gt;B$5,"Sensible",IF(B176&lt;=B$7,"Résistant","Intermédiaire")),"-")</f>
        <v>Résistant</v>
      </c>
      <c r="C178" s="20" t="str">
        <f t="shared" si="113"/>
        <v>-</v>
      </c>
      <c r="D178" s="20" t="str">
        <f t="shared" si="113"/>
        <v>-</v>
      </c>
      <c r="E178" s="20" t="str">
        <f t="shared" si="113"/>
        <v>-</v>
      </c>
      <c r="F178" s="20" t="str">
        <f t="shared" si="113"/>
        <v>-</v>
      </c>
      <c r="G178" s="21" t="str">
        <f t="shared" si="113"/>
        <v>-</v>
      </c>
      <c r="H178" s="21" t="str">
        <f t="shared" si="113"/>
        <v>-</v>
      </c>
      <c r="I178" s="21" t="str">
        <f t="shared" si="113"/>
        <v>-</v>
      </c>
      <c r="J178" s="21" t="str">
        <f t="shared" si="113"/>
        <v>-</v>
      </c>
    </row>
    <row r="179" spans="1:10" ht="17" thickBot="1">
      <c r="A179" s="28" t="s">
        <v>18</v>
      </c>
      <c r="B179" s="29" t="str">
        <f t="shared" ref="B179:J179" si="114">IF(AND(ISNUMBER(B170),B170&gt;0),(MAX(B170,B173,B176)-MIN(B170,B173,B176))/B170,"-")</f>
        <v>-</v>
      </c>
      <c r="C179" s="29" t="str">
        <f t="shared" si="114"/>
        <v>-</v>
      </c>
      <c r="D179" s="29" t="str">
        <f t="shared" si="114"/>
        <v>-</v>
      </c>
      <c r="E179" s="29" t="str">
        <f t="shared" si="114"/>
        <v>-</v>
      </c>
      <c r="F179" s="29" t="str">
        <f t="shared" si="114"/>
        <v>-</v>
      </c>
      <c r="G179" s="29" t="str">
        <f t="shared" si="114"/>
        <v>-</v>
      </c>
      <c r="H179" s="29" t="str">
        <f t="shared" si="114"/>
        <v>-</v>
      </c>
      <c r="I179" s="29" t="str">
        <f t="shared" si="114"/>
        <v>-</v>
      </c>
      <c r="J179" s="29" t="str">
        <f t="shared" si="114"/>
        <v>-</v>
      </c>
    </row>
    <row r="180" spans="1:10" ht="17" thickBot="1"/>
    <row r="181" spans="1:10" s="14" customFormat="1" ht="15" thickBot="1">
      <c r="A181" s="22"/>
      <c r="B181" s="26" t="str">
        <f t="shared" ref="B181:J181" si="115">B$3</f>
        <v>P</v>
      </c>
      <c r="C181" s="26" t="str">
        <f t="shared" si="115"/>
        <v>FM</v>
      </c>
      <c r="D181" s="26" t="str">
        <f t="shared" si="115"/>
        <v>SP</v>
      </c>
      <c r="E181" s="26" t="str">
        <f t="shared" si="115"/>
        <v>FA</v>
      </c>
      <c r="F181" s="26" t="str">
        <f t="shared" si="115"/>
        <v>SXT</v>
      </c>
      <c r="G181" s="27" t="str">
        <f t="shared" si="115"/>
        <v>S</v>
      </c>
      <c r="H181" s="27" t="str">
        <f t="shared" si="115"/>
        <v>CFS</v>
      </c>
      <c r="I181" s="27" t="str">
        <f t="shared" si="115"/>
        <v>K</v>
      </c>
      <c r="J181" s="27">
        <f t="shared" si="115"/>
        <v>0</v>
      </c>
    </row>
    <row r="182" spans="1:10" s="14" customFormat="1" ht="14" customHeight="1">
      <c r="A182" s="23" t="s">
        <v>7</v>
      </c>
      <c r="B182" s="17">
        <v>0</v>
      </c>
      <c r="C182" s="17"/>
      <c r="D182" s="17"/>
      <c r="E182" s="17"/>
      <c r="F182" s="17"/>
      <c r="G182" s="18"/>
      <c r="H182" s="18"/>
      <c r="I182" s="18"/>
      <c r="J182" s="18"/>
    </row>
    <row r="183" spans="1:10" s="13" customFormat="1" ht="14" customHeight="1">
      <c r="A183" s="24" t="s">
        <v>8</v>
      </c>
      <c r="B183" s="15" t="str">
        <f t="shared" ref="B183:J183" si="116">IF(AND(ISNUMBER(B182),ISNUMBER(B$4)),IF(B$7&lt;&gt;B$5,IF(B182&lt;6,"forte",10^(((B182*LOG(B$4/B$6))+((B$5*LOG(B$6))-(B$7*LOG(B$4))))/(B$5-B$7))),"-"),"-")</f>
        <v>forte</v>
      </c>
      <c r="C183" s="15" t="str">
        <f t="shared" si="116"/>
        <v>-</v>
      </c>
      <c r="D183" s="15" t="str">
        <f t="shared" si="116"/>
        <v>-</v>
      </c>
      <c r="E183" s="15" t="str">
        <f t="shared" si="116"/>
        <v>-</v>
      </c>
      <c r="F183" s="15" t="str">
        <f t="shared" si="116"/>
        <v>-</v>
      </c>
      <c r="G183" s="19" t="str">
        <f t="shared" si="116"/>
        <v>-</v>
      </c>
      <c r="H183" s="19" t="str">
        <f t="shared" si="116"/>
        <v>-</v>
      </c>
      <c r="I183" s="19" t="str">
        <f t="shared" si="116"/>
        <v>-</v>
      </c>
      <c r="J183" s="19" t="str">
        <f t="shared" si="116"/>
        <v>-</v>
      </c>
    </row>
    <row r="184" spans="1:10" s="13" customFormat="1" ht="14" customHeight="1" thickBot="1">
      <c r="A184" s="25" t="s">
        <v>9</v>
      </c>
      <c r="B184" s="20" t="str">
        <f t="shared" ref="B184:J184" si="117">IF(ISNUMBER(B182),IF(B182&gt;B$5,"Sensible",IF(B182&lt;=B$7,"Résistant","Intermédiaire")),"-")</f>
        <v>Résistant</v>
      </c>
      <c r="C184" s="20" t="str">
        <f t="shared" si="117"/>
        <v>-</v>
      </c>
      <c r="D184" s="20" t="str">
        <f t="shared" si="117"/>
        <v>-</v>
      </c>
      <c r="E184" s="20" t="str">
        <f t="shared" si="117"/>
        <v>-</v>
      </c>
      <c r="F184" s="20" t="str">
        <f t="shared" si="117"/>
        <v>-</v>
      </c>
      <c r="G184" s="21" t="str">
        <f t="shared" si="117"/>
        <v>-</v>
      </c>
      <c r="H184" s="21" t="str">
        <f t="shared" si="117"/>
        <v>-</v>
      </c>
      <c r="I184" s="21" t="str">
        <f t="shared" si="117"/>
        <v>-</v>
      </c>
      <c r="J184" s="21" t="str">
        <f t="shared" si="117"/>
        <v>-</v>
      </c>
    </row>
    <row r="185" spans="1:10" s="14" customFormat="1" ht="14" customHeight="1">
      <c r="A185" s="23" t="s">
        <v>7</v>
      </c>
      <c r="B185" s="17">
        <v>0</v>
      </c>
      <c r="C185" s="17"/>
      <c r="D185" s="17"/>
      <c r="E185" s="17"/>
      <c r="F185" s="17"/>
      <c r="G185" s="18"/>
      <c r="H185" s="18"/>
      <c r="I185" s="18"/>
      <c r="J185" s="18"/>
    </row>
    <row r="186" spans="1:10" s="13" customFormat="1" ht="14" customHeight="1">
      <c r="A186" s="24" t="s">
        <v>8</v>
      </c>
      <c r="B186" s="15" t="str">
        <f t="shared" ref="B186:J186" si="118">IF(AND(ISNUMBER(B185),ISNUMBER(B$4)),IF(B$7&lt;&gt;B$5,IF(B185&lt;6,"forte",10^(((B185*LOG(B$4/B$6))+((B$5*LOG(B$6))-(B$7*LOG(B$4))))/(B$5-B$7))),"-"),"-")</f>
        <v>forte</v>
      </c>
      <c r="C186" s="15" t="str">
        <f t="shared" si="118"/>
        <v>-</v>
      </c>
      <c r="D186" s="15" t="str">
        <f t="shared" si="118"/>
        <v>-</v>
      </c>
      <c r="E186" s="15" t="str">
        <f t="shared" si="118"/>
        <v>-</v>
      </c>
      <c r="F186" s="15" t="str">
        <f t="shared" si="118"/>
        <v>-</v>
      </c>
      <c r="G186" s="19" t="str">
        <f t="shared" si="118"/>
        <v>-</v>
      </c>
      <c r="H186" s="19" t="str">
        <f t="shared" si="118"/>
        <v>-</v>
      </c>
      <c r="I186" s="19" t="str">
        <f t="shared" si="118"/>
        <v>-</v>
      </c>
      <c r="J186" s="19" t="str">
        <f t="shared" si="118"/>
        <v>-</v>
      </c>
    </row>
    <row r="187" spans="1:10" s="13" customFormat="1" ht="14" customHeight="1" thickBot="1">
      <c r="A187" s="25" t="s">
        <v>9</v>
      </c>
      <c r="B187" s="20" t="str">
        <f t="shared" ref="B187:J187" si="119">IF(ISNUMBER(B185),IF(B185&gt;B$5,"Sensible",IF(B185&lt;=B$7,"Résistant","Intermédiaire")),"-")</f>
        <v>Résistant</v>
      </c>
      <c r="C187" s="20" t="str">
        <f t="shared" si="119"/>
        <v>-</v>
      </c>
      <c r="D187" s="20" t="str">
        <f t="shared" si="119"/>
        <v>-</v>
      </c>
      <c r="E187" s="20" t="str">
        <f t="shared" si="119"/>
        <v>-</v>
      </c>
      <c r="F187" s="20" t="str">
        <f t="shared" si="119"/>
        <v>-</v>
      </c>
      <c r="G187" s="21" t="str">
        <f t="shared" si="119"/>
        <v>-</v>
      </c>
      <c r="H187" s="21" t="str">
        <f t="shared" si="119"/>
        <v>-</v>
      </c>
      <c r="I187" s="21" t="str">
        <f t="shared" si="119"/>
        <v>-</v>
      </c>
      <c r="J187" s="21" t="str">
        <f t="shared" si="119"/>
        <v>-</v>
      </c>
    </row>
    <row r="188" spans="1:10" s="14" customFormat="1" ht="14" customHeight="1">
      <c r="A188" s="23" t="s">
        <v>7</v>
      </c>
      <c r="B188" s="17">
        <v>0</v>
      </c>
      <c r="C188" s="17"/>
      <c r="D188" s="17"/>
      <c r="E188" s="17"/>
      <c r="F188" s="17"/>
      <c r="G188" s="18"/>
      <c r="H188" s="18"/>
      <c r="I188" s="18"/>
      <c r="J188" s="18"/>
    </row>
    <row r="189" spans="1:10" s="13" customFormat="1" ht="14" customHeight="1">
      <c r="A189" s="24" t="s">
        <v>8</v>
      </c>
      <c r="B189" s="15" t="str">
        <f t="shared" ref="B189:J189" si="120">IF(AND(ISNUMBER(B188),ISNUMBER(B$4)),IF(B$7&lt;&gt;B$5,IF(B188&lt;6,"forte",10^(((B188*LOG(B$4/B$6))+((B$5*LOG(B$6))-(B$7*LOG(B$4))))/(B$5-B$7))),"-"),"-")</f>
        <v>forte</v>
      </c>
      <c r="C189" s="15" t="str">
        <f t="shared" si="120"/>
        <v>-</v>
      </c>
      <c r="D189" s="15" t="str">
        <f t="shared" si="120"/>
        <v>-</v>
      </c>
      <c r="E189" s="15" t="str">
        <f t="shared" si="120"/>
        <v>-</v>
      </c>
      <c r="F189" s="15" t="str">
        <f t="shared" si="120"/>
        <v>-</v>
      </c>
      <c r="G189" s="19" t="str">
        <f t="shared" si="120"/>
        <v>-</v>
      </c>
      <c r="H189" s="19" t="str">
        <f t="shared" si="120"/>
        <v>-</v>
      </c>
      <c r="I189" s="19" t="str">
        <f t="shared" si="120"/>
        <v>-</v>
      </c>
      <c r="J189" s="19" t="str">
        <f t="shared" si="120"/>
        <v>-</v>
      </c>
    </row>
    <row r="190" spans="1:10" s="13" customFormat="1" ht="14" customHeight="1" thickBot="1">
      <c r="A190" s="25" t="s">
        <v>9</v>
      </c>
      <c r="B190" s="20" t="str">
        <f t="shared" ref="B190:J190" si="121">IF(ISNUMBER(B188),IF(B188&gt;B$5,"Sensible",IF(B188&lt;=B$7,"Résistant","Intermédiaire")),"-")</f>
        <v>Résistant</v>
      </c>
      <c r="C190" s="20" t="str">
        <f t="shared" si="121"/>
        <v>-</v>
      </c>
      <c r="D190" s="20" t="str">
        <f t="shared" si="121"/>
        <v>-</v>
      </c>
      <c r="E190" s="20" t="str">
        <f t="shared" si="121"/>
        <v>-</v>
      </c>
      <c r="F190" s="20" t="str">
        <f t="shared" si="121"/>
        <v>-</v>
      </c>
      <c r="G190" s="21" t="str">
        <f t="shared" si="121"/>
        <v>-</v>
      </c>
      <c r="H190" s="21" t="str">
        <f t="shared" si="121"/>
        <v>-</v>
      </c>
      <c r="I190" s="21" t="str">
        <f t="shared" si="121"/>
        <v>-</v>
      </c>
      <c r="J190" s="21" t="str">
        <f t="shared" si="121"/>
        <v>-</v>
      </c>
    </row>
    <row r="191" spans="1:10" ht="17" thickBot="1">
      <c r="A191" s="28" t="s">
        <v>18</v>
      </c>
      <c r="B191" s="29" t="str">
        <f t="shared" ref="B191:J191" si="122">IF(AND(ISNUMBER(B182),B182&gt;0),(MAX(B182,B185,B188)-MIN(B182,B185,B188))/B182,"-")</f>
        <v>-</v>
      </c>
      <c r="C191" s="29" t="str">
        <f t="shared" si="122"/>
        <v>-</v>
      </c>
      <c r="D191" s="29" t="str">
        <f t="shared" si="122"/>
        <v>-</v>
      </c>
      <c r="E191" s="29" t="str">
        <f t="shared" si="122"/>
        <v>-</v>
      </c>
      <c r="F191" s="29" t="str">
        <f t="shared" si="122"/>
        <v>-</v>
      </c>
      <c r="G191" s="29" t="str">
        <f t="shared" si="122"/>
        <v>-</v>
      </c>
      <c r="H191" s="29" t="str">
        <f t="shared" si="122"/>
        <v>-</v>
      </c>
      <c r="I191" s="29" t="str">
        <f t="shared" si="122"/>
        <v>-</v>
      </c>
      <c r="J191" s="29" t="str">
        <f t="shared" si="122"/>
        <v>-</v>
      </c>
    </row>
    <row r="192" spans="1:10" ht="17" thickBot="1"/>
    <row r="193" spans="1:10" s="14" customFormat="1" ht="15" thickBot="1">
      <c r="A193" s="22"/>
      <c r="B193" s="26" t="str">
        <f t="shared" ref="B193:J193" si="123">B$3</f>
        <v>P</v>
      </c>
      <c r="C193" s="26" t="str">
        <f t="shared" si="123"/>
        <v>FM</v>
      </c>
      <c r="D193" s="26" t="str">
        <f t="shared" si="123"/>
        <v>SP</v>
      </c>
      <c r="E193" s="26" t="str">
        <f t="shared" si="123"/>
        <v>FA</v>
      </c>
      <c r="F193" s="26" t="str">
        <f t="shared" si="123"/>
        <v>SXT</v>
      </c>
      <c r="G193" s="27" t="str">
        <f t="shared" si="123"/>
        <v>S</v>
      </c>
      <c r="H193" s="27" t="str">
        <f t="shared" si="123"/>
        <v>CFS</v>
      </c>
      <c r="I193" s="27" t="str">
        <f t="shared" si="123"/>
        <v>K</v>
      </c>
      <c r="J193" s="27">
        <f t="shared" si="123"/>
        <v>0</v>
      </c>
    </row>
    <row r="194" spans="1:10" s="14" customFormat="1" ht="14" customHeight="1">
      <c r="A194" s="23" t="s">
        <v>7</v>
      </c>
      <c r="B194" s="17"/>
      <c r="C194" s="17"/>
      <c r="D194" s="17"/>
      <c r="E194" s="17"/>
      <c r="F194" s="17"/>
      <c r="G194" s="18"/>
      <c r="H194" s="18"/>
      <c r="I194" s="18"/>
      <c r="J194" s="18"/>
    </row>
    <row r="195" spans="1:10" s="13" customFormat="1" ht="14" customHeight="1">
      <c r="A195" s="24" t="s">
        <v>8</v>
      </c>
      <c r="B195" s="15" t="str">
        <f t="shared" ref="B195:J195" si="124">IF(AND(ISNUMBER(B194),ISNUMBER(B$4)),IF(B$7&lt;&gt;B$5,IF(B194&lt;6,"forte",10^(((B194*LOG(B$4/B$6))+((B$5*LOG(B$6))-(B$7*LOG(B$4))))/(B$5-B$7))),"-"),"-")</f>
        <v>-</v>
      </c>
      <c r="C195" s="15" t="str">
        <f t="shared" si="124"/>
        <v>-</v>
      </c>
      <c r="D195" s="15" t="str">
        <f t="shared" si="124"/>
        <v>-</v>
      </c>
      <c r="E195" s="15" t="str">
        <f t="shared" si="124"/>
        <v>-</v>
      </c>
      <c r="F195" s="15" t="str">
        <f t="shared" si="124"/>
        <v>-</v>
      </c>
      <c r="G195" s="19" t="str">
        <f t="shared" si="124"/>
        <v>-</v>
      </c>
      <c r="H195" s="19" t="str">
        <f t="shared" si="124"/>
        <v>-</v>
      </c>
      <c r="I195" s="19" t="str">
        <f t="shared" si="124"/>
        <v>-</v>
      </c>
      <c r="J195" s="19" t="str">
        <f t="shared" si="124"/>
        <v>-</v>
      </c>
    </row>
    <row r="196" spans="1:10" s="13" customFormat="1" ht="14" customHeight="1" thickBot="1">
      <c r="A196" s="25" t="s">
        <v>9</v>
      </c>
      <c r="B196" s="20" t="str">
        <f t="shared" ref="B196:J196" si="125">IF(ISNUMBER(B194),IF(B194&gt;B$5,"Sensible",IF(B194&lt;=B$7,"Résistant","Intermédiaire")),"-")</f>
        <v>-</v>
      </c>
      <c r="C196" s="20" t="str">
        <f t="shared" si="125"/>
        <v>-</v>
      </c>
      <c r="D196" s="20" t="str">
        <f t="shared" si="125"/>
        <v>-</v>
      </c>
      <c r="E196" s="20" t="str">
        <f t="shared" si="125"/>
        <v>-</v>
      </c>
      <c r="F196" s="20" t="str">
        <f t="shared" si="125"/>
        <v>-</v>
      </c>
      <c r="G196" s="21" t="str">
        <f t="shared" si="125"/>
        <v>-</v>
      </c>
      <c r="H196" s="21" t="str">
        <f t="shared" si="125"/>
        <v>-</v>
      </c>
      <c r="I196" s="21" t="str">
        <f t="shared" si="125"/>
        <v>-</v>
      </c>
      <c r="J196" s="21" t="str">
        <f t="shared" si="125"/>
        <v>-</v>
      </c>
    </row>
    <row r="197" spans="1:10" s="14" customFormat="1" ht="14" customHeight="1">
      <c r="A197" s="23" t="s">
        <v>7</v>
      </c>
      <c r="B197" s="17"/>
      <c r="C197" s="17"/>
      <c r="D197" s="17"/>
      <c r="E197" s="17"/>
      <c r="F197" s="17"/>
      <c r="G197" s="18"/>
      <c r="H197" s="18"/>
      <c r="I197" s="18"/>
      <c r="J197" s="18"/>
    </row>
    <row r="198" spans="1:10" s="13" customFormat="1" ht="14" customHeight="1">
      <c r="A198" s="24" t="s">
        <v>8</v>
      </c>
      <c r="B198" s="15" t="str">
        <f t="shared" ref="B198:J198" si="126">IF(AND(ISNUMBER(B197),ISNUMBER(B$4)),IF(B$7&lt;&gt;B$5,IF(B197&lt;6,"forte",10^(((B197*LOG(B$4/B$6))+((B$5*LOG(B$6))-(B$7*LOG(B$4))))/(B$5-B$7))),"-"),"-")</f>
        <v>-</v>
      </c>
      <c r="C198" s="15" t="str">
        <f t="shared" si="126"/>
        <v>-</v>
      </c>
      <c r="D198" s="15" t="str">
        <f t="shared" si="126"/>
        <v>-</v>
      </c>
      <c r="E198" s="15" t="str">
        <f t="shared" si="126"/>
        <v>-</v>
      </c>
      <c r="F198" s="15" t="str">
        <f t="shared" si="126"/>
        <v>-</v>
      </c>
      <c r="G198" s="19" t="str">
        <f t="shared" si="126"/>
        <v>-</v>
      </c>
      <c r="H198" s="19" t="str">
        <f t="shared" si="126"/>
        <v>-</v>
      </c>
      <c r="I198" s="19" t="str">
        <f t="shared" si="126"/>
        <v>-</v>
      </c>
      <c r="J198" s="19" t="str">
        <f t="shared" si="126"/>
        <v>-</v>
      </c>
    </row>
    <row r="199" spans="1:10" s="13" customFormat="1" ht="14" customHeight="1" thickBot="1">
      <c r="A199" s="25" t="s">
        <v>9</v>
      </c>
      <c r="B199" s="20" t="str">
        <f t="shared" ref="B199:J199" si="127">IF(ISNUMBER(B197),IF(B197&gt;B$5,"Sensible",IF(B197&lt;=B$7,"Résistant","Intermédiaire")),"-")</f>
        <v>-</v>
      </c>
      <c r="C199" s="20" t="str">
        <f t="shared" si="127"/>
        <v>-</v>
      </c>
      <c r="D199" s="20" t="str">
        <f t="shared" si="127"/>
        <v>-</v>
      </c>
      <c r="E199" s="20" t="str">
        <f t="shared" si="127"/>
        <v>-</v>
      </c>
      <c r="F199" s="20" t="str">
        <f t="shared" si="127"/>
        <v>-</v>
      </c>
      <c r="G199" s="21" t="str">
        <f t="shared" si="127"/>
        <v>-</v>
      </c>
      <c r="H199" s="21" t="str">
        <f t="shared" si="127"/>
        <v>-</v>
      </c>
      <c r="I199" s="21" t="str">
        <f t="shared" si="127"/>
        <v>-</v>
      </c>
      <c r="J199" s="21" t="str">
        <f t="shared" si="127"/>
        <v>-</v>
      </c>
    </row>
    <row r="200" spans="1:10" s="14" customFormat="1" ht="14" customHeight="1">
      <c r="A200" s="23" t="s">
        <v>7</v>
      </c>
      <c r="B200" s="17"/>
      <c r="C200" s="17"/>
      <c r="D200" s="17"/>
      <c r="E200" s="17"/>
      <c r="F200" s="17"/>
      <c r="G200" s="18"/>
      <c r="H200" s="18"/>
      <c r="I200" s="18"/>
      <c r="J200" s="18"/>
    </row>
    <row r="201" spans="1:10" s="13" customFormat="1" ht="14" customHeight="1">
      <c r="A201" s="24" t="s">
        <v>8</v>
      </c>
      <c r="B201" s="15" t="str">
        <f t="shared" ref="B201:J201" si="128">IF(AND(ISNUMBER(B200),ISNUMBER(B$4)),IF(B$7&lt;&gt;B$5,IF(B200&lt;6,"forte",10^(((B200*LOG(B$4/B$6))+((B$5*LOG(B$6))-(B$7*LOG(B$4))))/(B$5-B$7))),"-"),"-")</f>
        <v>-</v>
      </c>
      <c r="C201" s="15" t="str">
        <f t="shared" si="128"/>
        <v>-</v>
      </c>
      <c r="D201" s="15" t="str">
        <f t="shared" si="128"/>
        <v>-</v>
      </c>
      <c r="E201" s="15" t="str">
        <f t="shared" si="128"/>
        <v>-</v>
      </c>
      <c r="F201" s="15" t="str">
        <f t="shared" si="128"/>
        <v>-</v>
      </c>
      <c r="G201" s="19" t="str">
        <f t="shared" si="128"/>
        <v>-</v>
      </c>
      <c r="H201" s="19" t="str">
        <f t="shared" si="128"/>
        <v>-</v>
      </c>
      <c r="I201" s="19" t="str">
        <f t="shared" si="128"/>
        <v>-</v>
      </c>
      <c r="J201" s="19" t="str">
        <f t="shared" si="128"/>
        <v>-</v>
      </c>
    </row>
    <row r="202" spans="1:10" s="13" customFormat="1" ht="14" customHeight="1" thickBot="1">
      <c r="A202" s="25" t="s">
        <v>9</v>
      </c>
      <c r="B202" s="20" t="str">
        <f t="shared" ref="B202:J202" si="129">IF(ISNUMBER(B200),IF(B200&gt;B$5,"Sensible",IF(B200&lt;=B$7,"Résistant","Intermédiaire")),"-")</f>
        <v>-</v>
      </c>
      <c r="C202" s="20" t="str">
        <f t="shared" si="129"/>
        <v>-</v>
      </c>
      <c r="D202" s="20" t="str">
        <f t="shared" si="129"/>
        <v>-</v>
      </c>
      <c r="E202" s="20" t="str">
        <f t="shared" si="129"/>
        <v>-</v>
      </c>
      <c r="F202" s="20" t="str">
        <f t="shared" si="129"/>
        <v>-</v>
      </c>
      <c r="G202" s="21" t="str">
        <f t="shared" si="129"/>
        <v>-</v>
      </c>
      <c r="H202" s="21" t="str">
        <f t="shared" si="129"/>
        <v>-</v>
      </c>
      <c r="I202" s="21" t="str">
        <f t="shared" si="129"/>
        <v>-</v>
      </c>
      <c r="J202" s="21" t="str">
        <f t="shared" si="129"/>
        <v>-</v>
      </c>
    </row>
    <row r="203" spans="1:10" ht="17" thickBot="1">
      <c r="A203" s="28" t="s">
        <v>18</v>
      </c>
      <c r="B203" s="29" t="str">
        <f t="shared" ref="B203:J203" si="130">IF(AND(ISNUMBER(B194),B194&gt;0),(MAX(B194,B197,B200)-MIN(B194,B197,B200))/B194,"-")</f>
        <v>-</v>
      </c>
      <c r="C203" s="29" t="str">
        <f t="shared" si="130"/>
        <v>-</v>
      </c>
      <c r="D203" s="29" t="str">
        <f t="shared" si="130"/>
        <v>-</v>
      </c>
      <c r="E203" s="29" t="str">
        <f t="shared" si="130"/>
        <v>-</v>
      </c>
      <c r="F203" s="29" t="str">
        <f t="shared" si="130"/>
        <v>-</v>
      </c>
      <c r="G203" s="29" t="str">
        <f t="shared" si="130"/>
        <v>-</v>
      </c>
      <c r="H203" s="29" t="str">
        <f t="shared" si="130"/>
        <v>-</v>
      </c>
      <c r="I203" s="29" t="str">
        <f t="shared" si="130"/>
        <v>-</v>
      </c>
      <c r="J203" s="29" t="str">
        <f t="shared" si="130"/>
        <v>-</v>
      </c>
    </row>
  </sheetData>
  <phoneticPr fontId="10"/>
  <conditionalFormatting sqref="B16:J16 B19:J19 B22:J22 B28:J28 B31:J31 B34:J34 B55:J55 B64:J64 B76:J76 B94:J94 B199:J199 B46:J46 B40:J40 B43:J43 B58:J58 B52:J52 B67:J67 B70:J70 B79:J79 B82:J82 B88:J88 B91:J91 B106:J106 B100:J100 B103:J103 B151:J151 B163:J163 B175:J175 B202:J202 B196:J196 B187:J187 B115:J115 B127:J127 B154:J154 B148:J148 B166:J166 B160:J160 B178:J178 B172:J172 B190:J190 B184:J184 B118:J118 B112:J112 B130:J130 B124:J124 B142:J142 B136:J136 B139:J139">
    <cfRule type="cellIs" dxfId="11" priority="1" stopIfTrue="1" operator="equal">
      <formula>"Sensible"</formula>
    </cfRule>
    <cfRule type="cellIs" dxfId="10" priority="2" stopIfTrue="1" operator="equal">
      <formula>"Résistant"</formula>
    </cfRule>
    <cfRule type="cellIs" dxfId="9" priority="3" stopIfTrue="1" operator="equal">
      <formula>"Intermédiaire"</formula>
    </cfRule>
  </conditionalFormatting>
  <printOptions horizontalCentered="1"/>
  <pageMargins left="0.55118110236220474" right="0.55118110236220474" top="0.39370078740157483" bottom="0.39370078740157483" header="0.51181102362204722" footer="0.51181102362204722"/>
  <pageSetup paperSize="0" scale="80" orientation="portrait" horizontalDpi="4294967292" verticalDpi="4294967292"/>
  <headerFooter alignWithMargins="0"/>
  <rowBreaks count="2" manualBreakCount="2">
    <brk id="60" max="16383" man="1"/>
    <brk id="1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selection activeCell="A8" sqref="A8:IV11"/>
    </sheetView>
  </sheetViews>
  <sheetFormatPr baseColWidth="10" defaultRowHeight="16"/>
  <cols>
    <col min="1" max="1" width="10.83203125" style="2"/>
    <col min="2" max="2" width="11.83203125" style="2" customWidth="1"/>
    <col min="3" max="8" width="10" style="2" customWidth="1"/>
    <col min="9" max="9" width="10.83203125" style="2"/>
    <col min="10" max="10" width="11.83203125" style="2" customWidth="1"/>
    <col min="11" max="16384" width="10.83203125" style="2"/>
  </cols>
  <sheetData>
    <row r="1" spans="1:11">
      <c r="A1" s="84" t="s">
        <v>79</v>
      </c>
      <c r="B1" s="84"/>
      <c r="C1" s="84"/>
      <c r="D1" s="84"/>
      <c r="E1" s="84"/>
      <c r="F1" s="84"/>
      <c r="G1" s="84"/>
      <c r="H1" s="84"/>
      <c r="I1" s="84"/>
      <c r="J1" s="84"/>
    </row>
    <row r="3" spans="1:11" ht="28" customHeight="1">
      <c r="C3" s="57" t="s">
        <v>43</v>
      </c>
      <c r="D3" s="57" t="s">
        <v>58</v>
      </c>
      <c r="E3" s="57" t="s">
        <v>61</v>
      </c>
      <c r="F3" s="57" t="s">
        <v>59</v>
      </c>
      <c r="G3" s="57" t="s">
        <v>49</v>
      </c>
      <c r="H3" s="57" t="s">
        <v>60</v>
      </c>
      <c r="I3" s="57" t="s">
        <v>44</v>
      </c>
      <c r="J3" s="57" t="s">
        <v>69</v>
      </c>
    </row>
    <row r="4" spans="1:11" ht="16" customHeight="1">
      <c r="B4" s="61" t="s">
        <v>3</v>
      </c>
      <c r="C4" s="62">
        <v>4</v>
      </c>
      <c r="D4" s="62">
        <v>0.3</v>
      </c>
      <c r="E4" s="62">
        <v>4</v>
      </c>
      <c r="F4" s="62">
        <v>8</v>
      </c>
      <c r="G4" s="62">
        <v>4</v>
      </c>
      <c r="H4" s="62">
        <v>16</v>
      </c>
      <c r="I4" s="62">
        <v>8</v>
      </c>
      <c r="J4" s="62">
        <v>4</v>
      </c>
    </row>
    <row r="5" spans="1:11" ht="16" customHeight="1">
      <c r="B5" s="61" t="s">
        <v>4</v>
      </c>
      <c r="C5" s="63">
        <v>19</v>
      </c>
      <c r="D5" s="63">
        <v>21</v>
      </c>
      <c r="E5" s="63">
        <v>22</v>
      </c>
      <c r="F5" s="63">
        <v>22</v>
      </c>
      <c r="G5" s="63">
        <v>21</v>
      </c>
      <c r="H5" s="63">
        <v>22</v>
      </c>
      <c r="I5" s="63">
        <v>18</v>
      </c>
      <c r="J5" s="63">
        <v>21</v>
      </c>
    </row>
    <row r="6" spans="1:11" ht="16" customHeight="1">
      <c r="B6" s="61" t="s">
        <v>5</v>
      </c>
      <c r="C6" s="62">
        <v>16</v>
      </c>
      <c r="D6" s="62">
        <v>16</v>
      </c>
      <c r="E6" s="62">
        <v>8</v>
      </c>
      <c r="F6" s="62">
        <v>32</v>
      </c>
      <c r="G6" s="62">
        <v>32</v>
      </c>
      <c r="H6" s="62">
        <v>64</v>
      </c>
      <c r="I6" s="62">
        <v>32</v>
      </c>
      <c r="J6" s="62">
        <v>32</v>
      </c>
    </row>
    <row r="7" spans="1:11" ht="16" customHeight="1">
      <c r="B7" s="64" t="s">
        <v>6</v>
      </c>
      <c r="C7" s="65">
        <v>14</v>
      </c>
      <c r="D7" s="65">
        <v>14</v>
      </c>
      <c r="E7" s="65">
        <v>17</v>
      </c>
      <c r="F7" s="65">
        <v>15</v>
      </c>
      <c r="G7" s="65">
        <v>15</v>
      </c>
      <c r="H7" s="65">
        <v>18</v>
      </c>
      <c r="I7" s="65">
        <v>12</v>
      </c>
      <c r="J7" s="65">
        <v>15</v>
      </c>
      <c r="K7" s="2" t="s">
        <v>70</v>
      </c>
    </row>
    <row r="8" spans="1:11" s="31" customFormat="1" ht="9" customHeight="1" thickBot="1">
      <c r="B8" s="34"/>
      <c r="C8" s="35"/>
      <c r="D8" s="35"/>
      <c r="E8" s="35"/>
      <c r="F8" s="35"/>
      <c r="G8" s="35"/>
      <c r="H8" s="35"/>
      <c r="I8" s="83"/>
      <c r="J8" s="35"/>
    </row>
    <row r="9" spans="1:11" s="52" customFormat="1" ht="22" customHeight="1" thickBot="1">
      <c r="A9" s="48" t="s">
        <v>35</v>
      </c>
      <c r="B9" s="36"/>
      <c r="C9" s="51" t="str">
        <f t="shared" ref="C9:H9" si="0">C3</f>
        <v>AM</v>
      </c>
      <c r="D9" s="51" t="str">
        <f t="shared" si="0"/>
        <v>AMC</v>
      </c>
      <c r="E9" s="51" t="str">
        <f t="shared" si="0"/>
        <v>IPM</v>
      </c>
      <c r="F9" s="51" t="str">
        <f t="shared" si="0"/>
        <v>MA</v>
      </c>
      <c r="G9" s="51" t="str">
        <f t="shared" si="0"/>
        <v>CTX</v>
      </c>
      <c r="H9" s="51" t="str">
        <f t="shared" si="0"/>
        <v>TIC</v>
      </c>
      <c r="I9" s="51" t="s">
        <v>44</v>
      </c>
      <c r="J9" s="51" t="str">
        <f>J3</f>
        <v>CAZ</v>
      </c>
    </row>
    <row r="10" spans="1:11" s="31" customFormat="1" ht="13" customHeight="1">
      <c r="A10" s="37"/>
      <c r="B10" s="43" t="s">
        <v>36</v>
      </c>
      <c r="C10" s="59">
        <f t="shared" ref="C10:H10" si="1">AVERAGE(C17,C20,C23,C26,C29,C32,C35,C38,C41,C44,C47,C50,C53,C56,C59,C62)</f>
        <v>17.714285714285715</v>
      </c>
      <c r="D10" s="59">
        <f t="shared" si="1"/>
        <v>9.2857142857142865</v>
      </c>
      <c r="E10" s="59">
        <f t="shared" si="1"/>
        <v>29.857142857142858</v>
      </c>
      <c r="F10" s="59">
        <f t="shared" si="1"/>
        <v>25.642857142857142</v>
      </c>
      <c r="G10" s="59">
        <f t="shared" si="1"/>
        <v>36.428571428571431</v>
      </c>
      <c r="H10" s="59">
        <f t="shared" si="1"/>
        <v>31.833333333333332</v>
      </c>
      <c r="I10" s="59" t="e">
        <v>#DIV/0!</v>
      </c>
      <c r="J10" s="59">
        <f>AVERAGE(J17,J20,J23,J26,J29,J32,J35,J38,J41,J44,J47,J50,J53,J56,J59,J62)</f>
        <v>27.428571428571427</v>
      </c>
    </row>
    <row r="11" spans="1:11" s="31" customFormat="1" ht="13" customHeight="1">
      <c r="A11" s="37"/>
      <c r="B11" s="43" t="s">
        <v>37</v>
      </c>
      <c r="C11" s="59">
        <f t="shared" ref="C11:H11" si="2">STDEV(C17,C20,C23,C26,C29,C32,C35,C38,C41,C44,C47,C50,C53,C56,C59,C62)</f>
        <v>3.5923198500080593</v>
      </c>
      <c r="D11" s="59">
        <f t="shared" si="2"/>
        <v>2.0164161440372541</v>
      </c>
      <c r="E11" s="59">
        <f t="shared" si="2"/>
        <v>1.7478401113789144</v>
      </c>
      <c r="F11" s="59">
        <f t="shared" si="2"/>
        <v>3.992437906788342</v>
      </c>
      <c r="G11" s="59">
        <f t="shared" si="2"/>
        <v>3.6101200856712561</v>
      </c>
      <c r="H11" s="59">
        <f t="shared" si="2"/>
        <v>6.0470378423379003</v>
      </c>
      <c r="I11" s="59" t="e">
        <v>#DIV/0!</v>
      </c>
      <c r="J11" s="59">
        <f>STDEV(J17,J20,J23,J26,J29,J32,J35,J38,J41,J44,J47,J50,J53,J56,J59,J62)</f>
        <v>3.4086724129853772</v>
      </c>
    </row>
    <row r="12" spans="1:11" s="31" customFormat="1" ht="13" customHeight="1">
      <c r="A12" s="37"/>
      <c r="B12" s="43" t="s">
        <v>38</v>
      </c>
      <c r="C12" s="59">
        <f t="shared" ref="C12:H12" si="3">MAX(C17,C20,C23,C26,C29,C32,C35,C38,C41,C44,C47,C50,C53,C56,C59,C62)</f>
        <v>21</v>
      </c>
      <c r="D12" s="59">
        <f t="shared" si="3"/>
        <v>12</v>
      </c>
      <c r="E12" s="59">
        <f t="shared" si="3"/>
        <v>32</v>
      </c>
      <c r="F12" s="59">
        <f t="shared" si="3"/>
        <v>30</v>
      </c>
      <c r="G12" s="59">
        <f t="shared" si="3"/>
        <v>40</v>
      </c>
      <c r="H12" s="59">
        <f t="shared" si="3"/>
        <v>39</v>
      </c>
      <c r="I12" s="59">
        <v>0</v>
      </c>
      <c r="J12" s="59">
        <f>MAX(J17,J20,J23,J26,J29,J32,J35,J38,J41,J44,J47,J50,J53,J56,J59,J62)</f>
        <v>30</v>
      </c>
    </row>
    <row r="13" spans="1:11" s="13" customFormat="1" ht="13" customHeight="1">
      <c r="A13" s="38"/>
      <c r="B13" s="44" t="s">
        <v>39</v>
      </c>
      <c r="C13" s="60">
        <f t="shared" ref="C13:H13" si="4">MIN(C17,C20,C23,C26,C29,C32,C35,C38,C41,C44,C47,C50,C53,C56,C59,C62)</f>
        <v>11</v>
      </c>
      <c r="D13" s="60">
        <f t="shared" si="4"/>
        <v>3</v>
      </c>
      <c r="E13" s="60">
        <f t="shared" si="4"/>
        <v>25</v>
      </c>
      <c r="F13" s="60">
        <f t="shared" si="4"/>
        <v>14</v>
      </c>
      <c r="G13" s="60">
        <f t="shared" si="4"/>
        <v>27</v>
      </c>
      <c r="H13" s="60">
        <f t="shared" si="4"/>
        <v>22</v>
      </c>
      <c r="I13" s="60">
        <v>0</v>
      </c>
      <c r="J13" s="60">
        <f>MIN(J17,J20,J23,J26,J29,J32,J35,J38,J41,J44,J47,J50,J53,J56,J59,J62)</f>
        <v>21</v>
      </c>
    </row>
    <row r="14" spans="1:11" s="13" customFormat="1" ht="14" customHeight="1">
      <c r="A14" s="38"/>
      <c r="B14" s="24" t="s">
        <v>40</v>
      </c>
      <c r="C14" s="19">
        <f t="shared" ref="C14:H14" si="5">IF(AND(ISNUMBER(C10),ISNUMBER(C$4)),IF(C$7&lt;&gt;C$5,IF(C10&lt;6,"forte",10^(((C10*LOG(C$4/C$6))+((C$5*LOG(C$6))-(C$7*LOG(C$4))))/(C$5-C$7))),"-"),"-")</f>
        <v>5.7131472501134057</v>
      </c>
      <c r="D14" s="19">
        <f t="shared" si="5"/>
        <v>232.91676987329663</v>
      </c>
      <c r="E14" s="19">
        <f t="shared" si="5"/>
        <v>1.3459001926323562</v>
      </c>
      <c r="F14" s="19">
        <f t="shared" si="5"/>
        <v>3.88841896571572</v>
      </c>
      <c r="G14" s="19">
        <f t="shared" si="5"/>
        <v>1.9047088346944935E-2</v>
      </c>
      <c r="H14" s="19">
        <f t="shared" si="5"/>
        <v>0.52973154717964788</v>
      </c>
      <c r="I14" s="19" t="s">
        <v>15</v>
      </c>
      <c r="J14" s="19">
        <f>IF(AND(ISNUMBER(J10),ISNUMBER(J$4)),IF(J$7&lt;&gt;J$5,IF(J10&lt;6,"forte",10^(((J10*LOG(J$4/J$6))+((J$5*LOG(J$6))-(J$7*LOG(J$4))))/(J$5-J$7))),"-"),"-")</f>
        <v>0.43098641062348997</v>
      </c>
    </row>
    <row r="15" spans="1:11" s="13" customFormat="1" ht="14" customHeight="1" thickBot="1">
      <c r="A15" s="39"/>
      <c r="B15" s="25" t="s">
        <v>41</v>
      </c>
      <c r="C15" s="21" t="str">
        <f t="shared" ref="C15:H15" si="6">IF(ISNUMBER(C10),IF(C10&gt;C$5,"Sensible",IF(C10&lt;=C$7,"Résistant","Intermédiaire")),"-")</f>
        <v>Intermédiaire</v>
      </c>
      <c r="D15" s="21" t="str">
        <f t="shared" si="6"/>
        <v>Résistant</v>
      </c>
      <c r="E15" s="21" t="str">
        <f t="shared" si="6"/>
        <v>Sensible</v>
      </c>
      <c r="F15" s="21" t="str">
        <f t="shared" si="6"/>
        <v>Sensible</v>
      </c>
      <c r="G15" s="21" t="str">
        <f t="shared" si="6"/>
        <v>Sensible</v>
      </c>
      <c r="H15" s="21" t="str">
        <f t="shared" si="6"/>
        <v>Sensible</v>
      </c>
      <c r="I15" s="21" t="s">
        <v>15</v>
      </c>
      <c r="J15" s="21" t="str">
        <f>IF(ISNUMBER(J10),IF(J10&gt;J$5,"Sensible",IF(J10&lt;=J$7,"Résistant","Intermédiaire")),"-")</f>
        <v>Sensible</v>
      </c>
    </row>
    <row r="16" spans="1:11" s="45" customFormat="1" ht="22" customHeight="1" thickBot="1">
      <c r="B16" s="46"/>
      <c r="C16" s="47" t="str">
        <f t="shared" ref="C16:H16" si="7">C3</f>
        <v>AM</v>
      </c>
      <c r="D16" s="47" t="str">
        <f t="shared" si="7"/>
        <v>AMC</v>
      </c>
      <c r="E16" s="47" t="str">
        <f t="shared" si="7"/>
        <v>IPM</v>
      </c>
      <c r="F16" s="47" t="str">
        <f t="shared" si="7"/>
        <v>MA</v>
      </c>
      <c r="G16" s="47" t="str">
        <f t="shared" si="7"/>
        <v>CTX</v>
      </c>
      <c r="H16" s="47" t="str">
        <f t="shared" si="7"/>
        <v>TIC</v>
      </c>
      <c r="I16" s="47" t="s">
        <v>44</v>
      </c>
      <c r="J16" s="47" t="str">
        <f>J3</f>
        <v>CAZ</v>
      </c>
    </row>
    <row r="17" spans="1:10" s="14" customFormat="1" ht="14" customHeight="1">
      <c r="A17" s="33" t="s">
        <v>30</v>
      </c>
      <c r="B17" s="23" t="s">
        <v>7</v>
      </c>
      <c r="C17" s="18">
        <v>16</v>
      </c>
      <c r="D17" s="18">
        <v>10</v>
      </c>
      <c r="E17" s="18">
        <v>30</v>
      </c>
      <c r="F17" s="18">
        <v>24</v>
      </c>
      <c r="G17" s="18">
        <v>39</v>
      </c>
      <c r="H17" s="18">
        <v>39</v>
      </c>
      <c r="I17" s="18"/>
      <c r="J17" s="18"/>
    </row>
    <row r="18" spans="1:10" s="13" customFormat="1" ht="14" customHeight="1">
      <c r="A18" s="13">
        <v>3</v>
      </c>
      <c r="B18" s="24" t="s">
        <v>8</v>
      </c>
      <c r="C18" s="19">
        <f t="shared" ref="C18:H18" si="8">IF(AND(ISNUMBER(C17),ISNUMBER(C$4)),IF(C$7&lt;&gt;C$5,IF(C17&lt;6,"forte",10^(((C17*LOG(C$4/C$6))+((C$5*LOG(C$6))-(C$7*LOG(C$4))))/(C$5-C$7))),"-"),"-")</f>
        <v>9.1895868399762861</v>
      </c>
      <c r="D18" s="19">
        <f t="shared" si="8"/>
        <v>155.23026490405491</v>
      </c>
      <c r="E18" s="19">
        <f t="shared" si="8"/>
        <v>1.3195079107728944</v>
      </c>
      <c r="F18" s="19">
        <f t="shared" si="8"/>
        <v>5.3836007705294273</v>
      </c>
      <c r="G18" s="19">
        <f t="shared" si="8"/>
        <v>7.8125000000000156E-3</v>
      </c>
      <c r="H18" s="19">
        <f t="shared" si="8"/>
        <v>4.4194173824159182E-2</v>
      </c>
      <c r="I18" s="19" t="str">
        <f>IF(AND(ISNUMBER(I17),ISNUMBER(I$4)),IF(I$7&lt;&gt;I$5,IF(I17&lt;6,"forte",10^(((I17*LOG(I$4/I$6))+((I$5*LOG(I$6))-(I$7*LOG(I$4))))/(I$5-I$7))),"-"),"-")</f>
        <v>-</v>
      </c>
      <c r="J18" s="19" t="str">
        <f>IF(AND(ISNUMBER(J17),ISNUMBER(J$4)),IF(J$7&lt;&gt;J$5,IF(J17&lt;6,"forte",10^(((J17*LOG(J$4/J$6))+((J$5*LOG(J$6))-(J$7*LOG(J$4))))/(J$5-J$7))),"-"),"-")</f>
        <v>-</v>
      </c>
    </row>
    <row r="19" spans="1:10" s="13" customFormat="1" ht="14" customHeight="1" thickBot="1">
      <c r="B19" s="25" t="s">
        <v>9</v>
      </c>
      <c r="C19" s="21" t="str">
        <f t="shared" ref="C19:J19" si="9">IF(ISNUMBER(C17),IF(C17&gt;C$5,"Sensible",IF(C17&lt;=C$7,"Résistant","Intermédiaire")),"-")</f>
        <v>Intermédiaire</v>
      </c>
      <c r="D19" s="21" t="str">
        <f t="shared" si="9"/>
        <v>Résistant</v>
      </c>
      <c r="E19" s="21" t="str">
        <f t="shared" si="9"/>
        <v>Sensible</v>
      </c>
      <c r="F19" s="21" t="str">
        <f t="shared" si="9"/>
        <v>Sensible</v>
      </c>
      <c r="G19" s="21" t="str">
        <f t="shared" si="9"/>
        <v>Sensible</v>
      </c>
      <c r="H19" s="21" t="str">
        <f t="shared" si="9"/>
        <v>Sensible</v>
      </c>
      <c r="I19" s="21" t="str">
        <f t="shared" si="9"/>
        <v>-</v>
      </c>
      <c r="J19" s="21" t="str">
        <f t="shared" si="9"/>
        <v>-</v>
      </c>
    </row>
    <row r="20" spans="1:10" s="14" customFormat="1" ht="14" customHeight="1">
      <c r="A20" s="33" t="s">
        <v>22</v>
      </c>
      <c r="B20" s="23" t="s">
        <v>7</v>
      </c>
      <c r="C20" s="18">
        <v>20</v>
      </c>
      <c r="D20" s="18">
        <v>10</v>
      </c>
      <c r="E20" s="18">
        <v>30</v>
      </c>
      <c r="F20" s="18">
        <v>25</v>
      </c>
      <c r="G20" s="18">
        <v>34</v>
      </c>
      <c r="H20" s="18">
        <v>28</v>
      </c>
      <c r="I20" s="18"/>
      <c r="J20" s="18"/>
    </row>
    <row r="21" spans="1:10" s="13" customFormat="1" ht="14" customHeight="1">
      <c r="A21" s="13">
        <f>A18+1</f>
        <v>4</v>
      </c>
      <c r="B21" s="24" t="s">
        <v>8</v>
      </c>
      <c r="C21" s="19">
        <f t="shared" ref="C21:H21" si="10">IF(AND(ISNUMBER(C20),ISNUMBER(C$4)),IF(C$7&lt;&gt;C$5,IF(C20&lt;6,"forte",10^(((C20*LOG(C$4/C$6))+((C$5*LOG(C$6))-(C$7*LOG(C$4))))/(C$5-C$7))),"-"),"-")</f>
        <v>3.0314331330207973</v>
      </c>
      <c r="D21" s="19">
        <f t="shared" si="10"/>
        <v>155.23026490405491</v>
      </c>
      <c r="E21" s="19">
        <f t="shared" si="10"/>
        <v>1.3195079107728944</v>
      </c>
      <c r="F21" s="19">
        <f t="shared" si="10"/>
        <v>4.4163580546952508</v>
      </c>
      <c r="G21" s="19">
        <f t="shared" si="10"/>
        <v>4.41941738241593E-2</v>
      </c>
      <c r="H21" s="19">
        <f t="shared" si="10"/>
        <v>2.0000000000000004</v>
      </c>
      <c r="I21" s="19" t="str">
        <f>IF(AND(ISNUMBER(I20),ISNUMBER(I$4)),IF(I$7&lt;&gt;I$5,IF(I20&lt;6,"forte",10^(((I20*LOG(I$4/I$6))+((I$5*LOG(I$6))-(I$7*LOG(I$4))))/(I$5-I$7))),"-"),"-")</f>
        <v>-</v>
      </c>
      <c r="J21" s="19" t="str">
        <f>IF(AND(ISNUMBER(J20),ISNUMBER(J$4)),IF(J$7&lt;&gt;J$5,IF(J20&lt;6,"forte",10^(((J20*LOG(J$4/J$6))+((J$5*LOG(J$6))-(J$7*LOG(J$4))))/(J$5-J$7))),"-"),"-")</f>
        <v>-</v>
      </c>
    </row>
    <row r="22" spans="1:10" s="13" customFormat="1" ht="14" customHeight="1" thickBot="1">
      <c r="B22" s="25" t="s">
        <v>9</v>
      </c>
      <c r="C22" s="21" t="str">
        <f t="shared" ref="C22:J22" si="11">IF(ISNUMBER(C20),IF(C20&gt;C$5,"Sensible",IF(C20&lt;=C$7,"Résistant","Intermédiaire")),"-")</f>
        <v>Sensible</v>
      </c>
      <c r="D22" s="21" t="str">
        <f t="shared" si="11"/>
        <v>Résistant</v>
      </c>
      <c r="E22" s="21" t="str">
        <f t="shared" si="11"/>
        <v>Sensible</v>
      </c>
      <c r="F22" s="21" t="str">
        <f t="shared" si="11"/>
        <v>Sensible</v>
      </c>
      <c r="G22" s="21" t="str">
        <f t="shared" si="11"/>
        <v>Sensible</v>
      </c>
      <c r="H22" s="21" t="str">
        <f t="shared" si="11"/>
        <v>Sensible</v>
      </c>
      <c r="I22" s="21" t="str">
        <f t="shared" si="11"/>
        <v>-</v>
      </c>
      <c r="J22" s="21" t="str">
        <f t="shared" si="11"/>
        <v>-</v>
      </c>
    </row>
    <row r="23" spans="1:10" s="14" customFormat="1" ht="14" customHeight="1">
      <c r="A23" s="33" t="s">
        <v>23</v>
      </c>
      <c r="B23" s="23" t="s">
        <v>7</v>
      </c>
      <c r="C23" s="18">
        <v>11</v>
      </c>
      <c r="D23" s="18">
        <v>8</v>
      </c>
      <c r="E23" s="18">
        <v>25</v>
      </c>
      <c r="F23" s="18">
        <v>14</v>
      </c>
      <c r="G23" s="18">
        <v>27</v>
      </c>
      <c r="H23" s="18">
        <v>22</v>
      </c>
      <c r="I23" s="18"/>
      <c r="J23" s="18"/>
    </row>
    <row r="24" spans="1:10" s="13" customFormat="1" ht="14" customHeight="1">
      <c r="A24" s="13">
        <f>A21+1</f>
        <v>5</v>
      </c>
      <c r="B24" s="24" t="s">
        <v>8</v>
      </c>
      <c r="C24" s="19">
        <f t="shared" ref="C24:H24" si="12">IF(AND(ISNUMBER(C23),ISNUMBER(C$4)),IF(C$7&lt;&gt;C$5,IF(C23&lt;6,"forte",10^(((C23*LOG(C$4/C$6))+((C$5*LOG(C$6))-(C$7*LOG(C$4))))/(C$5-C$7))),"-"),"-")</f>
        <v>36.758347359905152</v>
      </c>
      <c r="D24" s="19">
        <f t="shared" si="12"/>
        <v>483.50904918913142</v>
      </c>
      <c r="E24" s="19">
        <f t="shared" si="12"/>
        <v>2.6390158215457893</v>
      </c>
      <c r="F24" s="19">
        <f t="shared" si="12"/>
        <v>39.008436934543226</v>
      </c>
      <c r="G24" s="19">
        <f t="shared" si="12"/>
        <v>0.50000000000000122</v>
      </c>
      <c r="H24" s="19">
        <f t="shared" si="12"/>
        <v>15.999999999999998</v>
      </c>
      <c r="I24" s="19" t="str">
        <f>IF(AND(ISNUMBER(I23),ISNUMBER(I$4)),IF(I$7&lt;&gt;I$5,IF(I23&lt;6,"forte",10^(((I23*LOG(I$4/I$6))+((I$5*LOG(I$6))-(I$7*LOG(I$4))))/(I$5-I$7))),"-"),"-")</f>
        <v>-</v>
      </c>
      <c r="J24" s="19" t="str">
        <f>IF(AND(ISNUMBER(J23),ISNUMBER(J$4)),IF(J$7&lt;&gt;J$5,IF(J23&lt;6,"forte",10^(((J23*LOG(J$4/J$6))+((J$5*LOG(J$6))-(J$7*LOG(J$4))))/(J$5-J$7))),"-"),"-")</f>
        <v>-</v>
      </c>
    </row>
    <row r="25" spans="1:10" s="13" customFormat="1" ht="14" customHeight="1" thickBot="1">
      <c r="B25" s="25" t="s">
        <v>9</v>
      </c>
      <c r="C25" s="21" t="str">
        <f t="shared" ref="C25:J25" si="13">IF(ISNUMBER(C23),IF(C23&gt;C$5,"Sensible",IF(C23&lt;=C$7,"Résistant","Intermédiaire")),"-")</f>
        <v>Résistant</v>
      </c>
      <c r="D25" s="21" t="str">
        <f t="shared" si="13"/>
        <v>Résistant</v>
      </c>
      <c r="E25" s="21" t="str">
        <f t="shared" si="13"/>
        <v>Sensible</v>
      </c>
      <c r="F25" s="21" t="str">
        <f t="shared" si="13"/>
        <v>Résistant</v>
      </c>
      <c r="G25" s="21" t="str">
        <f t="shared" si="13"/>
        <v>Sensible</v>
      </c>
      <c r="H25" s="21" t="str">
        <f t="shared" si="13"/>
        <v>Intermédiaire</v>
      </c>
      <c r="I25" s="21" t="str">
        <f t="shared" si="13"/>
        <v>-</v>
      </c>
      <c r="J25" s="21" t="str">
        <f t="shared" si="13"/>
        <v>-</v>
      </c>
    </row>
    <row r="26" spans="1:10" s="14" customFormat="1" ht="14" customHeight="1">
      <c r="A26" s="33" t="s">
        <v>26</v>
      </c>
      <c r="B26" s="23" t="s">
        <v>7</v>
      </c>
      <c r="C26" s="18">
        <v>21</v>
      </c>
      <c r="D26" s="18">
        <v>12</v>
      </c>
      <c r="E26" s="18">
        <v>30</v>
      </c>
      <c r="F26" s="18">
        <v>30</v>
      </c>
      <c r="G26" s="18">
        <v>36</v>
      </c>
      <c r="H26" s="18">
        <v>33</v>
      </c>
      <c r="I26" s="18"/>
      <c r="J26" s="18"/>
    </row>
    <row r="27" spans="1:10" s="13" customFormat="1" ht="14" customHeight="1">
      <c r="A27" s="13">
        <f>A24+1</f>
        <v>6</v>
      </c>
      <c r="B27" s="24" t="s">
        <v>8</v>
      </c>
      <c r="C27" s="19">
        <f t="shared" ref="C27:H27" si="14">IF(AND(ISNUMBER(C26),ISNUMBER(C$4)),IF(C$7&lt;&gt;C$5,IF(C26&lt;6,"forte",10^(((C26*LOG(C$4/C$6))+((C$5*LOG(C$6))-(C$7*LOG(C$4))))/(C$5-C$7))),"-"),"-")</f>
        <v>2.2973967099940706</v>
      </c>
      <c r="D27" s="19">
        <f t="shared" si="14"/>
        <v>49.836575308350383</v>
      </c>
      <c r="E27" s="19">
        <f t="shared" si="14"/>
        <v>1.3195079107728944</v>
      </c>
      <c r="F27" s="19">
        <f t="shared" si="14"/>
        <v>1.6406707120152761</v>
      </c>
      <c r="G27" s="19">
        <f t="shared" si="14"/>
        <v>2.2097086912079639E-2</v>
      </c>
      <c r="H27" s="19">
        <f t="shared" si="14"/>
        <v>0.35355339059327362</v>
      </c>
      <c r="I27" s="19" t="str">
        <f>IF(AND(ISNUMBER(I26),ISNUMBER(I$4)),IF(I$7&lt;&gt;I$5,IF(I26&lt;6,"forte",10^(((I26*LOG(I$4/I$6))+((I$5*LOG(I$6))-(I$7*LOG(I$4))))/(I$5-I$7))),"-"),"-")</f>
        <v>-</v>
      </c>
      <c r="J27" s="19" t="str">
        <f>IF(AND(ISNUMBER(J26),ISNUMBER(J$4)),IF(J$7&lt;&gt;J$5,IF(J26&lt;6,"forte",10^(((J26*LOG(J$4/J$6))+((J$5*LOG(J$6))-(J$7*LOG(J$4))))/(J$5-J$7))),"-"),"-")</f>
        <v>-</v>
      </c>
    </row>
    <row r="28" spans="1:10" s="13" customFormat="1" ht="14" customHeight="1" thickBot="1">
      <c r="B28" s="25" t="s">
        <v>9</v>
      </c>
      <c r="C28" s="21" t="str">
        <f t="shared" ref="C28:J28" si="15">IF(ISNUMBER(C26),IF(C26&gt;C$5,"Sensible",IF(C26&lt;=C$7,"Résistant","Intermédiaire")),"-")</f>
        <v>Sensible</v>
      </c>
      <c r="D28" s="21" t="str">
        <f t="shared" si="15"/>
        <v>Résistant</v>
      </c>
      <c r="E28" s="21" t="str">
        <f t="shared" si="15"/>
        <v>Sensible</v>
      </c>
      <c r="F28" s="21" t="str">
        <f t="shared" si="15"/>
        <v>Sensible</v>
      </c>
      <c r="G28" s="21" t="str">
        <f t="shared" si="15"/>
        <v>Sensible</v>
      </c>
      <c r="H28" s="21" t="str">
        <f t="shared" si="15"/>
        <v>Sensible</v>
      </c>
      <c r="I28" s="21" t="str">
        <f t="shared" si="15"/>
        <v>-</v>
      </c>
      <c r="J28" s="21" t="str">
        <f t="shared" si="15"/>
        <v>-</v>
      </c>
    </row>
    <row r="29" spans="1:10" s="14" customFormat="1" ht="14" customHeight="1">
      <c r="A29" s="33" t="s">
        <v>66</v>
      </c>
      <c r="B29" s="23" t="s">
        <v>7</v>
      </c>
      <c r="C29" s="18">
        <v>20</v>
      </c>
      <c r="D29" s="18">
        <v>10</v>
      </c>
      <c r="E29" s="18">
        <v>30</v>
      </c>
      <c r="F29" s="18">
        <v>25</v>
      </c>
      <c r="G29" s="18">
        <v>36</v>
      </c>
      <c r="H29" s="18">
        <v>36</v>
      </c>
      <c r="I29" s="18"/>
      <c r="J29" s="18"/>
    </row>
    <row r="30" spans="1:10" s="13" customFormat="1" ht="14" customHeight="1">
      <c r="A30" s="13">
        <f>A27+1</f>
        <v>7</v>
      </c>
      <c r="B30" s="24" t="s">
        <v>8</v>
      </c>
      <c r="C30" s="19">
        <f t="shared" ref="C30:H30" si="16">IF(AND(ISNUMBER(C29),ISNUMBER(C$4)),IF(C$7&lt;&gt;C$5,IF(C29&lt;6,"forte",10^(((C29*LOG(C$4/C$6))+((C$5*LOG(C$6))-(C$7*LOG(C$4))))/(C$5-C$7))),"-"),"-")</f>
        <v>3.0314331330207973</v>
      </c>
      <c r="D30" s="19">
        <f t="shared" si="16"/>
        <v>155.23026490405491</v>
      </c>
      <c r="E30" s="19">
        <f t="shared" si="16"/>
        <v>1.3195079107728944</v>
      </c>
      <c r="F30" s="19">
        <f t="shared" si="16"/>
        <v>4.4163580546952508</v>
      </c>
      <c r="G30" s="19">
        <f t="shared" si="16"/>
        <v>2.2097086912079639E-2</v>
      </c>
      <c r="H30" s="19">
        <f t="shared" si="16"/>
        <v>0.12499999999999992</v>
      </c>
      <c r="I30" s="19" t="str">
        <f>IF(AND(ISNUMBER(I29),ISNUMBER(I$4)),IF(I$7&lt;&gt;I$5,IF(I29&lt;6,"forte",10^(((I29*LOG(I$4/I$6))+((I$5*LOG(I$6))-(I$7*LOG(I$4))))/(I$5-I$7))),"-"),"-")</f>
        <v>-</v>
      </c>
      <c r="J30" s="19" t="str">
        <f>IF(AND(ISNUMBER(J29),ISNUMBER(J$4)),IF(J$7&lt;&gt;J$5,IF(J29&lt;6,"forte",10^(((J29*LOG(J$4/J$6))+((J$5*LOG(J$6))-(J$7*LOG(J$4))))/(J$5-J$7))),"-"),"-")</f>
        <v>-</v>
      </c>
    </row>
    <row r="31" spans="1:10" s="13" customFormat="1" ht="14" customHeight="1" thickBot="1">
      <c r="B31" s="25" t="s">
        <v>9</v>
      </c>
      <c r="C31" s="21" t="str">
        <f t="shared" ref="C31:J31" si="17">IF(ISNUMBER(C29),IF(C29&gt;C$5,"Sensible",IF(C29&lt;=C$7,"Résistant","Intermédiaire")),"-")</f>
        <v>Sensible</v>
      </c>
      <c r="D31" s="21" t="str">
        <f t="shared" si="17"/>
        <v>Résistant</v>
      </c>
      <c r="E31" s="21" t="str">
        <f t="shared" si="17"/>
        <v>Sensible</v>
      </c>
      <c r="F31" s="21" t="str">
        <f t="shared" si="17"/>
        <v>Sensible</v>
      </c>
      <c r="G31" s="21" t="str">
        <f t="shared" si="17"/>
        <v>Sensible</v>
      </c>
      <c r="H31" s="21" t="str">
        <f t="shared" si="17"/>
        <v>Sensible</v>
      </c>
      <c r="I31" s="21" t="str">
        <f t="shared" si="17"/>
        <v>-</v>
      </c>
      <c r="J31" s="21" t="str">
        <f t="shared" si="17"/>
        <v>-</v>
      </c>
    </row>
    <row r="32" spans="1:10" s="14" customFormat="1" ht="14" customHeight="1">
      <c r="A32" s="33" t="s">
        <v>67</v>
      </c>
      <c r="B32" s="23" t="s">
        <v>7</v>
      </c>
      <c r="C32" s="18">
        <v>20</v>
      </c>
      <c r="D32" s="18">
        <v>10</v>
      </c>
      <c r="E32" s="18">
        <v>29</v>
      </c>
      <c r="F32" s="18">
        <v>24</v>
      </c>
      <c r="G32" s="18">
        <v>38</v>
      </c>
      <c r="H32" s="18" t="s">
        <v>15</v>
      </c>
      <c r="I32" s="18"/>
      <c r="J32" s="18"/>
    </row>
    <row r="33" spans="1:10" s="13" customFormat="1" ht="14" customHeight="1">
      <c r="A33" s="13">
        <f>A30+1</f>
        <v>8</v>
      </c>
      <c r="B33" s="24" t="s">
        <v>8</v>
      </c>
      <c r="C33" s="19">
        <f t="shared" ref="C33:H33" si="18">IF(AND(ISNUMBER(C32),ISNUMBER(C$4)),IF(C$7&lt;&gt;C$5,IF(C32&lt;6,"forte",10^(((C32*LOG(C$4/C$6))+((C$5*LOG(C$6))-(C$7*LOG(C$4))))/(C$5-C$7))),"-"),"-")</f>
        <v>3.0314331330207973</v>
      </c>
      <c r="D33" s="19">
        <f t="shared" si="18"/>
        <v>155.23026490405491</v>
      </c>
      <c r="E33" s="19">
        <f t="shared" si="18"/>
        <v>1.5157165665103982</v>
      </c>
      <c r="F33" s="19">
        <f t="shared" si="18"/>
        <v>5.3836007705294273</v>
      </c>
      <c r="G33" s="19">
        <f t="shared" si="18"/>
        <v>1.1048543456039818E-2</v>
      </c>
      <c r="H33" s="19" t="str">
        <f t="shared" si="18"/>
        <v>-</v>
      </c>
      <c r="I33" s="19" t="str">
        <f>IF(AND(ISNUMBER(I32),ISNUMBER(I$4)),IF(I$7&lt;&gt;I$5,IF(I32&lt;6,"forte",10^(((I32*LOG(I$4/I$6))+((I$5*LOG(I$6))-(I$7*LOG(I$4))))/(I$5-I$7))),"-"),"-")</f>
        <v>-</v>
      </c>
      <c r="J33" s="19" t="str">
        <f>IF(AND(ISNUMBER(J32),ISNUMBER(J$4)),IF(J$7&lt;&gt;J$5,IF(J32&lt;6,"forte",10^(((J32*LOG(J$4/J$6))+((J$5*LOG(J$6))-(J$7*LOG(J$4))))/(J$5-J$7))),"-"),"-")</f>
        <v>-</v>
      </c>
    </row>
    <row r="34" spans="1:10" s="13" customFormat="1" ht="14" customHeight="1" thickBot="1">
      <c r="B34" s="25" t="s">
        <v>9</v>
      </c>
      <c r="C34" s="21" t="str">
        <f t="shared" ref="C34:J34" si="19">IF(ISNUMBER(C32),IF(C32&gt;C$5,"Sensible",IF(C32&lt;=C$7,"Résistant","Intermédiaire")),"-")</f>
        <v>Sensible</v>
      </c>
      <c r="D34" s="21" t="str">
        <f t="shared" si="19"/>
        <v>Résistant</v>
      </c>
      <c r="E34" s="21" t="str">
        <f t="shared" si="19"/>
        <v>Sensible</v>
      </c>
      <c r="F34" s="21" t="str">
        <f t="shared" si="19"/>
        <v>Sensible</v>
      </c>
      <c r="G34" s="21" t="str">
        <f t="shared" si="19"/>
        <v>Sensible</v>
      </c>
      <c r="H34" s="21" t="str">
        <f t="shared" si="19"/>
        <v>-</v>
      </c>
      <c r="I34" s="21" t="str">
        <f t="shared" si="19"/>
        <v>-</v>
      </c>
      <c r="J34" s="21" t="str">
        <f t="shared" si="19"/>
        <v>-</v>
      </c>
    </row>
    <row r="35" spans="1:10" s="14" customFormat="1" ht="14" customHeight="1">
      <c r="A35" s="33" t="s">
        <v>68</v>
      </c>
      <c r="B35" s="23" t="s">
        <v>7</v>
      </c>
      <c r="C35" s="18">
        <v>16</v>
      </c>
      <c r="D35" s="18">
        <v>10</v>
      </c>
      <c r="E35" s="18">
        <v>30</v>
      </c>
      <c r="F35" s="18">
        <v>24</v>
      </c>
      <c r="G35" s="18">
        <v>39</v>
      </c>
      <c r="H35" s="18">
        <v>33</v>
      </c>
      <c r="I35" s="18"/>
      <c r="J35" s="18"/>
    </row>
    <row r="36" spans="1:10" s="13" customFormat="1" ht="14" customHeight="1">
      <c r="A36" s="13">
        <f>A33+1</f>
        <v>9</v>
      </c>
      <c r="B36" s="24" t="s">
        <v>8</v>
      </c>
      <c r="C36" s="19">
        <f t="shared" ref="C36:H36" si="20">IF(AND(ISNUMBER(C35),ISNUMBER(C$4)),IF(C$7&lt;&gt;C$5,IF(C35&lt;6,"forte",10^(((C35*LOG(C$4/C$6))+((C$5*LOG(C$6))-(C$7*LOG(C$4))))/(C$5-C$7))),"-"),"-")</f>
        <v>9.1895868399762861</v>
      </c>
      <c r="D36" s="19">
        <f t="shared" si="20"/>
        <v>155.23026490405491</v>
      </c>
      <c r="E36" s="19">
        <f t="shared" si="20"/>
        <v>1.3195079107728944</v>
      </c>
      <c r="F36" s="19">
        <f t="shared" si="20"/>
        <v>5.3836007705294273</v>
      </c>
      <c r="G36" s="19">
        <f t="shared" si="20"/>
        <v>7.8125000000000156E-3</v>
      </c>
      <c r="H36" s="19">
        <f t="shared" si="20"/>
        <v>0.35355339059327362</v>
      </c>
      <c r="I36" s="19" t="str">
        <f>IF(AND(ISNUMBER(I35),ISNUMBER(I$4)),IF(I$7&lt;&gt;I$5,IF(I35&lt;6,"forte",10^(((I35*LOG(I$4/I$6))+((I$5*LOG(I$6))-(I$7*LOG(I$4))))/(I$5-I$7))),"-"),"-")</f>
        <v>-</v>
      </c>
      <c r="J36" s="19" t="str">
        <f>IF(AND(ISNUMBER(J35),ISNUMBER(J$4)),IF(J$7&lt;&gt;J$5,IF(J35&lt;6,"forte",10^(((J35*LOG(J$4/J$6))+((J$5*LOG(J$6))-(J$7*LOG(J$4))))/(J$5-J$7))),"-"),"-")</f>
        <v>-</v>
      </c>
    </row>
    <row r="37" spans="1:10" s="13" customFormat="1" ht="14" customHeight="1" thickBot="1">
      <c r="B37" s="25" t="s">
        <v>9</v>
      </c>
      <c r="C37" s="21" t="str">
        <f t="shared" ref="C37:J37" si="21">IF(ISNUMBER(C35),IF(C35&gt;C$5,"Sensible",IF(C35&lt;=C$7,"Résistant","Intermédiaire")),"-")</f>
        <v>Intermédiaire</v>
      </c>
      <c r="D37" s="21" t="str">
        <f t="shared" si="21"/>
        <v>Résistant</v>
      </c>
      <c r="E37" s="21" t="str">
        <f t="shared" si="21"/>
        <v>Sensible</v>
      </c>
      <c r="F37" s="21" t="str">
        <f t="shared" si="21"/>
        <v>Sensible</v>
      </c>
      <c r="G37" s="21" t="str">
        <f t="shared" si="21"/>
        <v>Sensible</v>
      </c>
      <c r="H37" s="21" t="str">
        <f t="shared" si="21"/>
        <v>Sensible</v>
      </c>
      <c r="I37" s="21" t="str">
        <f t="shared" si="21"/>
        <v>-</v>
      </c>
      <c r="J37" s="21" t="str">
        <f t="shared" si="21"/>
        <v>-</v>
      </c>
    </row>
    <row r="38" spans="1:10" s="14" customFormat="1" ht="14" customHeight="1">
      <c r="A38" s="33" t="s">
        <v>71</v>
      </c>
      <c r="B38" s="23" t="s">
        <v>7</v>
      </c>
      <c r="C38" s="18"/>
      <c r="D38" s="18">
        <v>3</v>
      </c>
      <c r="E38" s="18">
        <v>31</v>
      </c>
      <c r="F38" s="18">
        <v>26</v>
      </c>
      <c r="G38" s="18">
        <v>40</v>
      </c>
      <c r="H38" s="18"/>
      <c r="I38" s="18">
        <v>0</v>
      </c>
      <c r="J38" s="18">
        <v>25</v>
      </c>
    </row>
    <row r="39" spans="1:10" s="13" customFormat="1" ht="14" customHeight="1">
      <c r="A39" s="13">
        <f>A36+1</f>
        <v>10</v>
      </c>
      <c r="B39" s="24" t="s">
        <v>8</v>
      </c>
      <c r="C39" s="19" t="str">
        <f t="shared" ref="C39:H39" si="22">IF(AND(ISNUMBER(C38),ISNUMBER(C$4)),IF(C$7&lt;&gt;C$5,IF(C38&lt;6,"forte",10^(((C38*LOG(C$4/C$6))+((C$5*LOG(C$6))-(C$7*LOG(C$4))))/(C$5-C$7))),"-"),"-")</f>
        <v>-</v>
      </c>
      <c r="D39" s="19" t="str">
        <f t="shared" si="22"/>
        <v>forte</v>
      </c>
      <c r="E39" s="19">
        <f t="shared" si="22"/>
        <v>1.1486983549970351</v>
      </c>
      <c r="F39" s="19">
        <f t="shared" si="22"/>
        <v>3.6228946570556282</v>
      </c>
      <c r="G39" s="19">
        <f t="shared" si="22"/>
        <v>5.5242717280199133E-3</v>
      </c>
      <c r="H39" s="19" t="str">
        <f t="shared" si="22"/>
        <v>-</v>
      </c>
      <c r="I39" s="19" t="str">
        <f>IF(AND(ISNUMBER(I38),ISNUMBER(I$4)),IF(I$7&lt;&gt;I$5,IF(I38&lt;6,"forte",10^(((I38*LOG(I$4/I$6))+((I$5*LOG(I$6))-(I$7*LOG(I$4))))/(I$5-I$7))),"-"),"-")</f>
        <v>forte</v>
      </c>
      <c r="J39" s="19">
        <f>IF(AND(ISNUMBER(J38),ISNUMBER(J$4)),IF(J$7&lt;&gt;J$5,IF(J38&lt;6,"forte",10^(((J38*LOG(J$4/J$6))+((J$5*LOG(J$6))-(J$7*LOG(J$4))))/(J$5-J$7))),"-"),"-")</f>
        <v>1.0000000000000027</v>
      </c>
    </row>
    <row r="40" spans="1:10" s="13" customFormat="1" ht="14" customHeight="1" thickBot="1">
      <c r="B40" s="25" t="s">
        <v>9</v>
      </c>
      <c r="C40" s="21" t="str">
        <f t="shared" ref="C40:J40" si="23">IF(ISNUMBER(C38),IF(C38&gt;C$5,"Sensible",IF(C38&lt;=C$7,"Résistant","Intermédiaire")),"-")</f>
        <v>-</v>
      </c>
      <c r="D40" s="21" t="str">
        <f t="shared" si="23"/>
        <v>Résistant</v>
      </c>
      <c r="E40" s="21" t="str">
        <f t="shared" si="23"/>
        <v>Sensible</v>
      </c>
      <c r="F40" s="21" t="str">
        <f t="shared" si="23"/>
        <v>Sensible</v>
      </c>
      <c r="G40" s="21" t="str">
        <f t="shared" si="23"/>
        <v>Sensible</v>
      </c>
      <c r="H40" s="21" t="str">
        <f t="shared" si="23"/>
        <v>-</v>
      </c>
      <c r="I40" s="21" t="str">
        <f t="shared" si="23"/>
        <v>Résistant</v>
      </c>
      <c r="J40" s="21" t="str">
        <f t="shared" si="23"/>
        <v>Sensible</v>
      </c>
    </row>
    <row r="41" spans="1:10" s="14" customFormat="1" ht="14" customHeight="1">
      <c r="A41" s="33" t="s">
        <v>65</v>
      </c>
      <c r="B41" s="23" t="s">
        <v>7</v>
      </c>
      <c r="C41" s="18"/>
      <c r="D41" s="18">
        <v>9</v>
      </c>
      <c r="E41" s="18">
        <v>32</v>
      </c>
      <c r="F41" s="18">
        <v>29</v>
      </c>
      <c r="G41" s="18">
        <v>33</v>
      </c>
      <c r="H41" s="18"/>
      <c r="I41" s="18">
        <v>0</v>
      </c>
      <c r="J41" s="18">
        <v>27</v>
      </c>
    </row>
    <row r="42" spans="1:10" s="13" customFormat="1" ht="14" customHeight="1">
      <c r="A42" s="13">
        <f>A39+1</f>
        <v>11</v>
      </c>
      <c r="B42" s="24" t="s">
        <v>8</v>
      </c>
      <c r="C42" s="19" t="str">
        <f t="shared" ref="C42:H42" si="24">IF(AND(ISNUMBER(C41),ISNUMBER(C$4)),IF(C$7&lt;&gt;C$5,IF(C41&lt;6,"forte",10^(((C41*LOG(C$4/C$6))+((C$5*LOG(C$6))-(C$7*LOG(C$4))))/(C$5-C$7))),"-"),"-")</f>
        <v>-</v>
      </c>
      <c r="D42" s="19">
        <f t="shared" si="24"/>
        <v>273.96211013411408</v>
      </c>
      <c r="E42" s="19">
        <f t="shared" si="24"/>
        <v>1</v>
      </c>
      <c r="F42" s="19">
        <f t="shared" si="24"/>
        <v>2.0000000000000004</v>
      </c>
      <c r="G42" s="19">
        <f t="shared" si="24"/>
        <v>6.2500000000000111E-2</v>
      </c>
      <c r="H42" s="19" t="str">
        <f t="shared" si="24"/>
        <v>-</v>
      </c>
      <c r="I42" s="19" t="str">
        <f>IF(AND(ISNUMBER(I41),ISNUMBER(I$4)),IF(I$7&lt;&gt;I$5,IF(I41&lt;6,"forte",10^(((I41*LOG(I$4/I$6))+((I$5*LOG(I$6))-(I$7*LOG(I$4))))/(I$5-I$7))),"-"),"-")</f>
        <v>forte</v>
      </c>
      <c r="J42" s="19">
        <f>IF(AND(ISNUMBER(J41),ISNUMBER(J$4)),IF(J$7&lt;&gt;J$5,IF(J41&lt;6,"forte",10^(((J41*LOG(J$4/J$6))+((J$5*LOG(J$6))-(J$7*LOG(J$4))))/(J$5-J$7))),"-"),"-")</f>
        <v>0.50000000000000122</v>
      </c>
    </row>
    <row r="43" spans="1:10" s="13" customFormat="1" ht="14" customHeight="1" thickBot="1">
      <c r="B43" s="25" t="s">
        <v>9</v>
      </c>
      <c r="C43" s="21" t="str">
        <f t="shared" ref="C43:H43" si="25">IF(ISNUMBER(C41),IF(C41&gt;C$5,"Sensible",IF(C41&lt;=C$7,"Résistant","Intermédiaire")),"-")</f>
        <v>-</v>
      </c>
      <c r="D43" s="21" t="str">
        <f t="shared" si="25"/>
        <v>Résistant</v>
      </c>
      <c r="E43" s="21" t="str">
        <f t="shared" si="25"/>
        <v>Sensible</v>
      </c>
      <c r="F43" s="21" t="str">
        <f t="shared" si="25"/>
        <v>Sensible</v>
      </c>
      <c r="G43" s="21" t="str">
        <f t="shared" si="25"/>
        <v>Sensible</v>
      </c>
      <c r="H43" s="21" t="str">
        <f t="shared" si="25"/>
        <v>-</v>
      </c>
      <c r="I43" s="21" t="str">
        <f>IF(ISNUMBER(I41),IF(I41&gt;I$5,"Sensible",IF(I41&lt;=I$7,"Résistant","Intermédiaire")),"-")</f>
        <v>Résistant</v>
      </c>
      <c r="J43" s="21" t="str">
        <f>IF(ISNUMBER(J41),IF(J41&gt;J$5,"Sensible",IF(J41&lt;=J$7,"Résistant","Intermédiaire")),"-")</f>
        <v>Sensible</v>
      </c>
    </row>
    <row r="44" spans="1:10" s="14" customFormat="1" ht="14" customHeight="1">
      <c r="A44" s="33" t="s">
        <v>63</v>
      </c>
      <c r="B44" s="23" t="s">
        <v>7</v>
      </c>
      <c r="C44" s="18"/>
      <c r="D44" s="18">
        <v>9</v>
      </c>
      <c r="E44" s="18">
        <v>32</v>
      </c>
      <c r="F44" s="18">
        <v>28</v>
      </c>
      <c r="G44" s="18">
        <v>36</v>
      </c>
      <c r="H44" s="18"/>
      <c r="I44" s="18">
        <v>8</v>
      </c>
      <c r="J44" s="18">
        <v>30</v>
      </c>
    </row>
    <row r="45" spans="1:10" s="13" customFormat="1" ht="14" customHeight="1">
      <c r="A45" s="13">
        <f>A42+1</f>
        <v>12</v>
      </c>
      <c r="B45" s="24" t="s">
        <v>8</v>
      </c>
      <c r="C45" s="19" t="str">
        <f t="shared" ref="C45:H45" si="26">IF(AND(ISNUMBER(C44),ISNUMBER(C$4)),IF(C$7&lt;&gt;C$5,IF(C44&lt;6,"forte",10^(((C44*LOG(C$4/C$6))+((C$5*LOG(C$6))-(C$7*LOG(C$4))))/(C$5-C$7))),"-"),"-")</f>
        <v>-</v>
      </c>
      <c r="D45" s="19">
        <f t="shared" si="26"/>
        <v>273.96211013411408</v>
      </c>
      <c r="E45" s="19">
        <f t="shared" si="26"/>
        <v>1</v>
      </c>
      <c r="F45" s="19">
        <f t="shared" si="26"/>
        <v>2.4380273084089512</v>
      </c>
      <c r="G45" s="19">
        <f t="shared" si="26"/>
        <v>2.2097086912079639E-2</v>
      </c>
      <c r="H45" s="19" t="str">
        <f t="shared" si="26"/>
        <v>-</v>
      </c>
      <c r="I45" s="19">
        <f>IF(AND(ISNUMBER(I44),ISNUMBER(I$4)),IF(I$7&lt;&gt;I$5,IF(I44&lt;6,"forte",10^(((I44*LOG(I$4/I$6))+((I$5*LOG(I$6))-(I$7*LOG(I$4))))/(I$5-I$7))),"-"),"-")</f>
        <v>80.634947193271969</v>
      </c>
      <c r="J45" s="19">
        <f>IF(AND(ISNUMBER(J44),ISNUMBER(J$4)),IF(J$7&lt;&gt;J$5,IF(J44&lt;6,"forte",10^(((J44*LOG(J$4/J$6))+((J$5*LOG(J$6))-(J$7*LOG(J$4))))/(J$5-J$7))),"-"),"-")</f>
        <v>0.17677669529663728</v>
      </c>
    </row>
    <row r="46" spans="1:10" s="13" customFormat="1" ht="14" customHeight="1" thickBot="1">
      <c r="B46" s="25" t="s">
        <v>9</v>
      </c>
      <c r="C46" s="21" t="str">
        <f t="shared" ref="C46:H46" si="27">IF(ISNUMBER(C44),IF(C44&gt;C$5,"Sensible",IF(C44&lt;=C$7,"Résistant","Intermédiaire")),"-")</f>
        <v>-</v>
      </c>
      <c r="D46" s="21" t="str">
        <f t="shared" si="27"/>
        <v>Résistant</v>
      </c>
      <c r="E46" s="21" t="str">
        <f t="shared" si="27"/>
        <v>Sensible</v>
      </c>
      <c r="F46" s="21" t="str">
        <f t="shared" si="27"/>
        <v>Sensible</v>
      </c>
      <c r="G46" s="21" t="str">
        <f t="shared" si="27"/>
        <v>Sensible</v>
      </c>
      <c r="H46" s="21" t="str">
        <f t="shared" si="27"/>
        <v>-</v>
      </c>
      <c r="I46" s="21" t="str">
        <f>IF(ISNUMBER(I44),IF(I44&gt;I$5,"Sensible",IF(I44&lt;=I$7,"Résistant","Intermédiaire")),"-")</f>
        <v>Résistant</v>
      </c>
      <c r="J46" s="21" t="str">
        <f>IF(ISNUMBER(J44),IF(J44&gt;J$5,"Sensible",IF(J44&lt;=J$7,"Résistant","Intermédiaire")),"-")</f>
        <v>Sensible</v>
      </c>
    </row>
    <row r="47" spans="1:10" s="14" customFormat="1" ht="14" customHeight="1">
      <c r="A47" s="33" t="s">
        <v>27</v>
      </c>
      <c r="B47" s="23" t="s">
        <v>7</v>
      </c>
      <c r="C47" s="18"/>
      <c r="D47" s="18">
        <v>10</v>
      </c>
      <c r="E47" s="18">
        <v>28</v>
      </c>
      <c r="F47" s="18">
        <v>27</v>
      </c>
      <c r="G47" s="18">
        <v>40</v>
      </c>
      <c r="H47" s="18"/>
      <c r="I47" s="18">
        <v>0</v>
      </c>
      <c r="J47" s="18">
        <v>30</v>
      </c>
    </row>
    <row r="48" spans="1:10" s="13" customFormat="1" ht="14" customHeight="1">
      <c r="A48" s="13">
        <f>A45+1</f>
        <v>13</v>
      </c>
      <c r="B48" s="24" t="s">
        <v>8</v>
      </c>
      <c r="C48" s="19" t="str">
        <f t="shared" ref="C48:H48" si="28">IF(AND(ISNUMBER(C47),ISNUMBER(C$4)),IF(C$7&lt;&gt;C$5,IF(C47&lt;6,"forte",10^(((C47*LOG(C$4/C$6))+((C$5*LOG(C$6))-(C$7*LOG(C$4))))/(C$5-C$7))),"-"),"-")</f>
        <v>-</v>
      </c>
      <c r="D48" s="19">
        <f t="shared" si="28"/>
        <v>155.23026490405491</v>
      </c>
      <c r="E48" s="19">
        <f t="shared" si="28"/>
        <v>1.7411011265922487</v>
      </c>
      <c r="F48" s="19">
        <f t="shared" si="28"/>
        <v>2.9719885782738977</v>
      </c>
      <c r="G48" s="19">
        <f t="shared" si="28"/>
        <v>5.5242717280199133E-3</v>
      </c>
      <c r="H48" s="19" t="str">
        <f t="shared" si="28"/>
        <v>-</v>
      </c>
      <c r="I48" s="19" t="str">
        <f>IF(AND(ISNUMBER(I47),ISNUMBER(I$4)),IF(I$7&lt;&gt;I$5,IF(I47&lt;6,"forte",10^(((I47*LOG(I$4/I$6))+((I$5*LOG(I$6))-(I$7*LOG(I$4))))/(I$5-I$7))),"-"),"-")</f>
        <v>forte</v>
      </c>
      <c r="J48" s="19">
        <f>IF(AND(ISNUMBER(J47),ISNUMBER(J$4)),IF(J$7&lt;&gt;J$5,IF(J47&lt;6,"forte",10^(((J47*LOG(J$4/J$6))+((J$5*LOG(J$6))-(J$7*LOG(J$4))))/(J$5-J$7))),"-"),"-")</f>
        <v>0.17677669529663728</v>
      </c>
    </row>
    <row r="49" spans="1:10" s="13" customFormat="1" ht="14" customHeight="1" thickBot="1">
      <c r="B49" s="25" t="s">
        <v>9</v>
      </c>
      <c r="C49" s="21" t="str">
        <f t="shared" ref="C49:H49" si="29">IF(ISNUMBER(C47),IF(C47&gt;C$5,"Sensible",IF(C47&lt;=C$7,"Résistant","Intermédiaire")),"-")</f>
        <v>-</v>
      </c>
      <c r="D49" s="21" t="str">
        <f t="shared" si="29"/>
        <v>Résistant</v>
      </c>
      <c r="E49" s="21" t="str">
        <f t="shared" si="29"/>
        <v>Sensible</v>
      </c>
      <c r="F49" s="21" t="str">
        <f t="shared" si="29"/>
        <v>Sensible</v>
      </c>
      <c r="G49" s="21" t="str">
        <f t="shared" si="29"/>
        <v>Sensible</v>
      </c>
      <c r="H49" s="21" t="str">
        <f t="shared" si="29"/>
        <v>-</v>
      </c>
      <c r="I49" s="21" t="str">
        <f>IF(ISNUMBER(I47),IF(I47&gt;I$5,"Sensible",IF(I47&lt;=I$7,"Résistant","Intermédiaire")),"-")</f>
        <v>Résistant</v>
      </c>
      <c r="J49" s="21" t="str">
        <f>IF(ISNUMBER(J47),IF(J47&gt;J$5,"Sensible",IF(J47&lt;=J$7,"Résistant","Intermédiaire")),"-")</f>
        <v>Sensible</v>
      </c>
    </row>
    <row r="50" spans="1:10" s="14" customFormat="1" ht="14" customHeight="1">
      <c r="A50" s="33" t="s">
        <v>23</v>
      </c>
      <c r="B50" s="23" t="s">
        <v>7</v>
      </c>
      <c r="C50" s="18"/>
      <c r="D50" s="18">
        <v>9</v>
      </c>
      <c r="E50" s="18">
        <v>30</v>
      </c>
      <c r="F50" s="18">
        <v>25</v>
      </c>
      <c r="G50" s="18">
        <v>34</v>
      </c>
      <c r="H50" s="18"/>
      <c r="I50" s="18">
        <v>0</v>
      </c>
      <c r="J50" s="18">
        <v>29</v>
      </c>
    </row>
    <row r="51" spans="1:10" s="13" customFormat="1" ht="14" customHeight="1">
      <c r="A51" s="13">
        <f>A48+1</f>
        <v>14</v>
      </c>
      <c r="B51" s="24" t="s">
        <v>8</v>
      </c>
      <c r="C51" s="19" t="str">
        <f t="shared" ref="C51:H51" si="30">IF(AND(ISNUMBER(C50),ISNUMBER(C$4)),IF(C$7&lt;&gt;C$5,IF(C50&lt;6,"forte",10^(((C50*LOG(C$4/C$6))+((C$5*LOG(C$6))-(C$7*LOG(C$4))))/(C$5-C$7))),"-"),"-")</f>
        <v>-</v>
      </c>
      <c r="D51" s="19">
        <f t="shared" si="30"/>
        <v>273.96211013411408</v>
      </c>
      <c r="E51" s="19">
        <f t="shared" si="30"/>
        <v>1.3195079107728944</v>
      </c>
      <c r="F51" s="19">
        <f t="shared" si="30"/>
        <v>4.4163580546952508</v>
      </c>
      <c r="G51" s="19">
        <f t="shared" si="30"/>
        <v>4.41941738241593E-2</v>
      </c>
      <c r="H51" s="19" t="str">
        <f t="shared" si="30"/>
        <v>-</v>
      </c>
      <c r="I51" s="19" t="str">
        <f>IF(AND(ISNUMBER(I50),ISNUMBER(I$4)),IF(I$7&lt;&gt;I$5,IF(I50&lt;6,"forte",10^(((I50*LOG(I$4/I$6))+((I$5*LOG(I$6))-(I$7*LOG(I$4))))/(I$5-I$7))),"-"),"-")</f>
        <v>forte</v>
      </c>
      <c r="J51" s="19">
        <f>IF(AND(ISNUMBER(J50),ISNUMBER(J$4)),IF(J$7&lt;&gt;J$5,IF(J50&lt;6,"forte",10^(((J50*LOG(J$4/J$6))+((J$5*LOG(J$6))-(J$7*LOG(J$4))))/(J$5-J$7))),"-"),"-")</f>
        <v>0.25000000000000061</v>
      </c>
    </row>
    <row r="52" spans="1:10" s="13" customFormat="1" ht="14" customHeight="1" thickBot="1">
      <c r="B52" s="25" t="s">
        <v>9</v>
      </c>
      <c r="C52" s="21" t="str">
        <f t="shared" ref="C52:H52" si="31">IF(ISNUMBER(C50),IF(C50&gt;C$5,"Sensible",IF(C50&lt;=C$7,"Résistant","Intermédiaire")),"-")</f>
        <v>-</v>
      </c>
      <c r="D52" s="21" t="str">
        <f t="shared" si="31"/>
        <v>Résistant</v>
      </c>
      <c r="E52" s="21" t="str">
        <f t="shared" si="31"/>
        <v>Sensible</v>
      </c>
      <c r="F52" s="21" t="str">
        <f t="shared" si="31"/>
        <v>Sensible</v>
      </c>
      <c r="G52" s="21" t="str">
        <f t="shared" si="31"/>
        <v>Sensible</v>
      </c>
      <c r="H52" s="21" t="str">
        <f t="shared" si="31"/>
        <v>-</v>
      </c>
      <c r="I52" s="21" t="str">
        <f>IF(ISNUMBER(I50),IF(I50&gt;I$5,"Sensible",IF(I50&lt;=I$7,"Résistant","Intermédiaire")),"-")</f>
        <v>Résistant</v>
      </c>
      <c r="J52" s="21" t="str">
        <f>IF(ISNUMBER(J50),IF(J50&gt;J$5,"Sensible",IF(J50&lt;=J$7,"Résistant","Intermédiaire")),"-")</f>
        <v>Sensible</v>
      </c>
    </row>
    <row r="53" spans="1:10" s="14" customFormat="1" ht="14" customHeight="1">
      <c r="A53" s="33" t="s">
        <v>24</v>
      </c>
      <c r="B53" s="23" t="s">
        <v>7</v>
      </c>
      <c r="C53" s="18"/>
      <c r="D53" s="18">
        <v>10</v>
      </c>
      <c r="E53" s="18">
        <v>30</v>
      </c>
      <c r="F53" s="18">
        <v>28</v>
      </c>
      <c r="G53" s="18">
        <v>38</v>
      </c>
      <c r="H53" s="18"/>
      <c r="I53" s="18">
        <v>0</v>
      </c>
      <c r="J53" s="18">
        <v>21</v>
      </c>
    </row>
    <row r="54" spans="1:10" s="13" customFormat="1" ht="14" customHeight="1">
      <c r="A54" s="13">
        <f>A51+1</f>
        <v>15</v>
      </c>
      <c r="B54" s="24" t="s">
        <v>8</v>
      </c>
      <c r="C54" s="19" t="str">
        <f t="shared" ref="C54:H54" si="32">IF(AND(ISNUMBER(C53),ISNUMBER(C$4)),IF(C$7&lt;&gt;C$5,IF(C53&lt;6,"forte",10^(((C53*LOG(C$4/C$6))+((C$5*LOG(C$6))-(C$7*LOG(C$4))))/(C$5-C$7))),"-"),"-")</f>
        <v>-</v>
      </c>
      <c r="D54" s="19">
        <f t="shared" si="32"/>
        <v>155.23026490405491</v>
      </c>
      <c r="E54" s="19">
        <f t="shared" si="32"/>
        <v>1.3195079107728944</v>
      </c>
      <c r="F54" s="19">
        <f t="shared" si="32"/>
        <v>2.4380273084089512</v>
      </c>
      <c r="G54" s="19">
        <f t="shared" si="32"/>
        <v>1.1048543456039818E-2</v>
      </c>
      <c r="H54" s="19" t="str">
        <f t="shared" si="32"/>
        <v>-</v>
      </c>
      <c r="I54" s="19" t="str">
        <f>IF(AND(ISNUMBER(I53),ISNUMBER(I$4)),IF(I$7&lt;&gt;I$5,IF(I53&lt;6,"forte",10^(((I53*LOG(I$4/I$6))+((I$5*LOG(I$6))-(I$7*LOG(I$4))))/(I$5-I$7))),"-"),"-")</f>
        <v>forte</v>
      </c>
      <c r="J54" s="19">
        <f>IF(AND(ISNUMBER(J53),ISNUMBER(J$4)),IF(J$7&lt;&gt;J$5,IF(J53&lt;6,"forte",10^(((J53*LOG(J$4/J$6))+((J$5*LOG(J$6))-(J$7*LOG(J$4))))/(J$5-J$7))),"-"),"-")</f>
        <v>4.0000000000000071</v>
      </c>
    </row>
    <row r="55" spans="1:10" s="13" customFormat="1" ht="14" customHeight="1" thickBot="1">
      <c r="B55" s="25" t="s">
        <v>9</v>
      </c>
      <c r="C55" s="21" t="str">
        <f t="shared" ref="C55:H55" si="33">IF(ISNUMBER(C53),IF(C53&gt;C$5,"Sensible",IF(C53&lt;=C$7,"Résistant","Intermédiaire")),"-")</f>
        <v>-</v>
      </c>
      <c r="D55" s="21" t="str">
        <f t="shared" si="33"/>
        <v>Résistant</v>
      </c>
      <c r="E55" s="21" t="str">
        <f t="shared" si="33"/>
        <v>Sensible</v>
      </c>
      <c r="F55" s="21" t="str">
        <f t="shared" si="33"/>
        <v>Sensible</v>
      </c>
      <c r="G55" s="21" t="str">
        <f t="shared" si="33"/>
        <v>Sensible</v>
      </c>
      <c r="H55" s="21" t="str">
        <f t="shared" si="33"/>
        <v>-</v>
      </c>
      <c r="I55" s="21" t="str">
        <f>IF(ISNUMBER(I53),IF(I53&gt;I$5,"Sensible",IF(I53&lt;=I$7,"Résistant","Intermédiaire")),"-")</f>
        <v>Résistant</v>
      </c>
      <c r="J55" s="21" t="str">
        <f>IF(ISNUMBER(J53),IF(J53&gt;J$5,"Sensible",IF(J53&lt;=J$7,"Résistant","Intermédiaire")),"-")</f>
        <v>Intermédiaire</v>
      </c>
    </row>
    <row r="56" spans="1:10" s="14" customFormat="1" ht="14" customHeight="1">
      <c r="A56" s="33" t="s">
        <v>62</v>
      </c>
      <c r="B56" s="23" t="s">
        <v>7</v>
      </c>
      <c r="C56" s="18"/>
      <c r="D56" s="18">
        <v>10</v>
      </c>
      <c r="E56" s="18">
        <v>31</v>
      </c>
      <c r="F56" s="18">
        <v>30</v>
      </c>
      <c r="G56" s="18">
        <v>40</v>
      </c>
      <c r="H56" s="18"/>
      <c r="I56" s="18">
        <v>0</v>
      </c>
      <c r="J56" s="18">
        <v>30</v>
      </c>
    </row>
    <row r="57" spans="1:10" s="13" customFormat="1" ht="14" customHeight="1">
      <c r="A57" s="13">
        <f>A54+1</f>
        <v>16</v>
      </c>
      <c r="B57" s="24" t="s">
        <v>8</v>
      </c>
      <c r="C57" s="19" t="str">
        <f t="shared" ref="C57:H57" si="34">IF(AND(ISNUMBER(C56),ISNUMBER(C$4)),IF(C$7&lt;&gt;C$5,IF(C56&lt;6,"forte",10^(((C56*LOG(C$4/C$6))+((C$5*LOG(C$6))-(C$7*LOG(C$4))))/(C$5-C$7))),"-"),"-")</f>
        <v>-</v>
      </c>
      <c r="D57" s="19">
        <f t="shared" si="34"/>
        <v>155.23026490405491</v>
      </c>
      <c r="E57" s="19">
        <f t="shared" si="34"/>
        <v>1.1486983549970351</v>
      </c>
      <c r="F57" s="19">
        <f t="shared" si="34"/>
        <v>1.6406707120152761</v>
      </c>
      <c r="G57" s="19">
        <f t="shared" si="34"/>
        <v>5.5242717280199133E-3</v>
      </c>
      <c r="H57" s="19" t="str">
        <f t="shared" si="34"/>
        <v>-</v>
      </c>
      <c r="I57" s="19" t="str">
        <f>IF(AND(ISNUMBER(I56),ISNUMBER(I$4)),IF(I$7&lt;&gt;I$5,IF(I56&lt;6,"forte",10^(((I56*LOG(I$4/I$6))+((I$5*LOG(I$6))-(I$7*LOG(I$4))))/(I$5-I$7))),"-"),"-")</f>
        <v>forte</v>
      </c>
      <c r="J57" s="19">
        <f>IF(AND(ISNUMBER(J56),ISNUMBER(J$4)),IF(J$7&lt;&gt;J$5,IF(J56&lt;6,"forte",10^(((J56*LOG(J$4/J$6))+((J$5*LOG(J$6))-(J$7*LOG(J$4))))/(J$5-J$7))),"-"),"-")</f>
        <v>0.17677669529663728</v>
      </c>
    </row>
    <row r="58" spans="1:10" s="13" customFormat="1" ht="14" customHeight="1" thickBot="1">
      <c r="B58" s="25" t="s">
        <v>9</v>
      </c>
      <c r="C58" s="21" t="str">
        <f t="shared" ref="C58:H58" si="35">IF(ISNUMBER(C56),IF(C56&gt;C$5,"Sensible",IF(C56&lt;=C$7,"Résistant","Intermédiaire")),"-")</f>
        <v>-</v>
      </c>
      <c r="D58" s="21" t="str">
        <f t="shared" si="35"/>
        <v>Résistant</v>
      </c>
      <c r="E58" s="21" t="str">
        <f t="shared" si="35"/>
        <v>Sensible</v>
      </c>
      <c r="F58" s="21" t="str">
        <f t="shared" si="35"/>
        <v>Sensible</v>
      </c>
      <c r="G58" s="21" t="str">
        <f t="shared" si="35"/>
        <v>Sensible</v>
      </c>
      <c r="H58" s="21" t="str">
        <f t="shared" si="35"/>
        <v>-</v>
      </c>
      <c r="I58" s="21" t="str">
        <f>IF(ISNUMBER(I56),IF(I56&gt;I$5,"Sensible",IF(I56&lt;=I$7,"Résistant","Intermédiaire")),"-")</f>
        <v>Résistant</v>
      </c>
      <c r="J58" s="21" t="str">
        <f>IF(ISNUMBER(J56),IF(J56&gt;J$5,"Sensible",IF(J56&lt;=J$7,"Résistant","Intermédiaire")),"-")</f>
        <v>Sensible</v>
      </c>
    </row>
  </sheetData>
  <phoneticPr fontId="16"/>
  <conditionalFormatting sqref="C15:H15 J15 C19:J19 C22:J22 C25:J25 C28:J28 C31:J31 C34:J34 C37:J37 C40:J40 C43:J43 C52:J52 C58:J58 C46:J46 C49:J49 C55:J55">
    <cfRule type="cellIs" dxfId="8" priority="1" stopIfTrue="1" operator="equal">
      <formula>"Sensible"</formula>
    </cfRule>
    <cfRule type="cellIs" dxfId="7" priority="2" stopIfTrue="1" operator="equal">
      <formula>"Résistant"</formula>
    </cfRule>
    <cfRule type="cellIs" dxfId="6" priority="3" stopIfTrue="1" operator="equal">
      <formula>"Intermédiaire"</formula>
    </cfRule>
  </conditionalFormatting>
  <printOptions horizontalCentered="1"/>
  <pageMargins left="0.55118110236220474" right="0.55118110236220474" top="0.39370078740157483" bottom="0.39370078740157483" header="0.51181102362204722" footer="0.51181102362204722"/>
  <pageSetup paperSize="0" scale="80"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>
      <selection activeCell="A8" sqref="A8:IV11"/>
    </sheetView>
  </sheetViews>
  <sheetFormatPr baseColWidth="10" defaultRowHeight="16"/>
  <cols>
    <col min="1" max="1" width="10.83203125" style="2"/>
    <col min="2" max="2" width="13.1640625" style="2" customWidth="1"/>
    <col min="3" max="8" width="10" style="2" customWidth="1"/>
    <col min="9" max="9" width="10.83203125" style="2"/>
    <col min="10" max="10" width="11.83203125" style="2" customWidth="1"/>
    <col min="11" max="16384" width="10.83203125" style="2"/>
  </cols>
  <sheetData>
    <row r="1" spans="1:12">
      <c r="A1" s="84" t="s">
        <v>78</v>
      </c>
      <c r="B1" s="84"/>
      <c r="C1" s="84"/>
      <c r="D1" s="84"/>
      <c r="E1" s="84"/>
      <c r="F1" s="84"/>
      <c r="G1" s="84"/>
      <c r="H1" s="84"/>
      <c r="I1" s="84"/>
      <c r="J1" s="84"/>
    </row>
    <row r="3" spans="1:12" ht="28" customHeight="1">
      <c r="C3" s="57" t="s">
        <v>43</v>
      </c>
      <c r="D3" s="57" t="s">
        <v>58</v>
      </c>
      <c r="E3" s="57" t="s">
        <v>61</v>
      </c>
      <c r="F3" s="57" t="s">
        <v>59</v>
      </c>
      <c r="G3" s="57" t="s">
        <v>49</v>
      </c>
      <c r="H3" s="57" t="s">
        <v>60</v>
      </c>
      <c r="I3" s="57" t="s">
        <v>44</v>
      </c>
      <c r="J3" s="57" t="s">
        <v>69</v>
      </c>
    </row>
    <row r="4" spans="1:12" ht="16" customHeight="1">
      <c r="B4" s="61" t="s">
        <v>3</v>
      </c>
      <c r="C4" s="62">
        <v>4</v>
      </c>
      <c r="D4" s="62">
        <v>0.3</v>
      </c>
      <c r="E4" s="62">
        <v>4</v>
      </c>
      <c r="F4" s="62">
        <v>8</v>
      </c>
      <c r="G4" s="62">
        <v>4</v>
      </c>
      <c r="H4" s="62">
        <v>16</v>
      </c>
      <c r="I4" s="62">
        <v>8</v>
      </c>
      <c r="J4" s="62">
        <v>4</v>
      </c>
      <c r="L4" s="45"/>
    </row>
    <row r="5" spans="1:12" ht="16" customHeight="1">
      <c r="B5" s="61" t="s">
        <v>4</v>
      </c>
      <c r="C5" s="63">
        <v>19</v>
      </c>
      <c r="D5" s="63">
        <v>21</v>
      </c>
      <c r="E5" s="63">
        <v>22</v>
      </c>
      <c r="F5" s="63">
        <v>22</v>
      </c>
      <c r="G5" s="63">
        <v>21</v>
      </c>
      <c r="H5" s="63">
        <v>22</v>
      </c>
      <c r="I5" s="63">
        <v>18</v>
      </c>
      <c r="J5" s="63">
        <v>21</v>
      </c>
      <c r="L5" s="82" t="s">
        <v>64</v>
      </c>
    </row>
    <row r="6" spans="1:12" ht="16" customHeight="1">
      <c r="B6" s="61" t="s">
        <v>5</v>
      </c>
      <c r="C6" s="62">
        <v>16</v>
      </c>
      <c r="D6" s="62">
        <v>16</v>
      </c>
      <c r="E6" s="62">
        <v>8</v>
      </c>
      <c r="F6" s="62">
        <v>32</v>
      </c>
      <c r="G6" s="62">
        <v>32</v>
      </c>
      <c r="H6" s="62">
        <v>64</v>
      </c>
      <c r="I6" s="62">
        <v>32</v>
      </c>
      <c r="J6" s="62">
        <v>32</v>
      </c>
      <c r="L6" s="13"/>
    </row>
    <row r="7" spans="1:12" ht="16" customHeight="1">
      <c r="B7" s="64" t="s">
        <v>6</v>
      </c>
      <c r="C7" s="65">
        <v>14</v>
      </c>
      <c r="D7" s="65">
        <v>14</v>
      </c>
      <c r="E7" s="65">
        <v>17</v>
      </c>
      <c r="F7" s="65">
        <v>15</v>
      </c>
      <c r="G7" s="65">
        <v>15</v>
      </c>
      <c r="H7" s="65">
        <v>18</v>
      </c>
      <c r="I7" s="65">
        <v>12</v>
      </c>
      <c r="J7" s="65">
        <v>15</v>
      </c>
      <c r="L7" s="13"/>
    </row>
    <row r="8" spans="1:12" s="31" customFormat="1" ht="9" customHeight="1" thickBot="1">
      <c r="B8" s="34"/>
      <c r="C8" s="35"/>
      <c r="D8" s="35"/>
      <c r="E8" s="35"/>
      <c r="F8" s="35"/>
      <c r="G8" s="35"/>
      <c r="H8" s="35"/>
      <c r="I8" s="83"/>
      <c r="J8" s="35"/>
      <c r="L8" s="13"/>
    </row>
    <row r="9" spans="1:12" s="52" customFormat="1" ht="22" customHeight="1" thickBot="1">
      <c r="A9" s="48" t="s">
        <v>35</v>
      </c>
      <c r="B9" s="36"/>
      <c r="C9" s="51" t="str">
        <f t="shared" ref="C9:H9" si="0">C3</f>
        <v>AM</v>
      </c>
      <c r="D9" s="51" t="str">
        <f t="shared" si="0"/>
        <v>AMC</v>
      </c>
      <c r="E9" s="51" t="str">
        <f t="shared" si="0"/>
        <v>IPM</v>
      </c>
      <c r="F9" s="51" t="str">
        <f t="shared" si="0"/>
        <v>MA</v>
      </c>
      <c r="G9" s="51" t="str">
        <f t="shared" si="0"/>
        <v>CTX</v>
      </c>
      <c r="H9" s="51" t="str">
        <f t="shared" si="0"/>
        <v>TIC</v>
      </c>
      <c r="I9" s="51" t="s">
        <v>44</v>
      </c>
      <c r="J9" s="51" t="str">
        <f>J3</f>
        <v>CAZ</v>
      </c>
      <c r="L9" s="13"/>
    </row>
    <row r="10" spans="1:12" s="31" customFormat="1" ht="13" customHeight="1">
      <c r="A10" s="37"/>
      <c r="B10" s="43" t="s">
        <v>36</v>
      </c>
      <c r="C10" s="59">
        <f t="shared" ref="C10:H10" si="1">AVERAGE(C17,C20,C23,C26,C29,C32,C35,C38,C41,C44,C47,C50,C53,C56,C59,C62)</f>
        <v>0</v>
      </c>
      <c r="D10" s="59">
        <f t="shared" si="1"/>
        <v>21</v>
      </c>
      <c r="E10" s="59">
        <f t="shared" si="1"/>
        <v>31.2</v>
      </c>
      <c r="F10" s="59">
        <f t="shared" si="1"/>
        <v>21.545454545454547</v>
      </c>
      <c r="G10" s="59">
        <f t="shared" si="1"/>
        <v>26.9</v>
      </c>
      <c r="H10" s="59">
        <f t="shared" si="1"/>
        <v>0</v>
      </c>
      <c r="I10" s="59" t="e">
        <v>#DIV/0!</v>
      </c>
      <c r="J10" s="59">
        <f>AVERAGE(J17,J20,J23,J26,J29,J32,J35,J38,J41,J44,J47,J50,J53,J56,J59,J62)</f>
        <v>22.833333333333332</v>
      </c>
      <c r="L10" s="82" t="s">
        <v>64</v>
      </c>
    </row>
    <row r="11" spans="1:12" s="31" customFormat="1" ht="13" customHeight="1">
      <c r="A11" s="37"/>
      <c r="B11" s="43" t="s">
        <v>37</v>
      </c>
      <c r="C11" s="59">
        <f t="shared" ref="C11:H11" si="2">STDEV(C17,C20,C23,C26,C29,C32,C35,C38,C41,C44,C47,C50,C53,C56,C59,C62)</f>
        <v>0</v>
      </c>
      <c r="D11" s="59">
        <f t="shared" si="2"/>
        <v>1.3416407864998738</v>
      </c>
      <c r="E11" s="59">
        <f t="shared" si="2"/>
        <v>1.8135294011647258</v>
      </c>
      <c r="F11" s="59">
        <f t="shared" si="2"/>
        <v>1.6348477827391983</v>
      </c>
      <c r="G11" s="59">
        <f t="shared" si="2"/>
        <v>2.0789954839350231</v>
      </c>
      <c r="H11" s="59">
        <f t="shared" si="2"/>
        <v>0</v>
      </c>
      <c r="I11" s="59" t="e">
        <v>#DIV/0!</v>
      </c>
      <c r="J11" s="59">
        <f>STDEV(J17,J20,J23,J26,J29,J32,J35,J38,J41,J44,J47,J50,J53,J56,J59,J62)</f>
        <v>2.5625508125043486</v>
      </c>
      <c r="L11" s="13"/>
    </row>
    <row r="12" spans="1:12" s="31" customFormat="1" ht="13" customHeight="1">
      <c r="A12" s="37"/>
      <c r="B12" s="43" t="s">
        <v>38</v>
      </c>
      <c r="C12" s="59">
        <f t="shared" ref="C12:H12" si="3">MAX(C17,C20,C23,C26,C29,C32,C35,C38,C41,C44,C47,C50,C53,C56,C59,C62)</f>
        <v>0</v>
      </c>
      <c r="D12" s="59">
        <f t="shared" si="3"/>
        <v>23</v>
      </c>
      <c r="E12" s="59">
        <f t="shared" si="3"/>
        <v>35</v>
      </c>
      <c r="F12" s="59">
        <f t="shared" si="3"/>
        <v>24</v>
      </c>
      <c r="G12" s="59">
        <f t="shared" si="3"/>
        <v>30</v>
      </c>
      <c r="H12" s="59">
        <f t="shared" si="3"/>
        <v>0</v>
      </c>
      <c r="I12" s="59">
        <v>0</v>
      </c>
      <c r="J12" s="59">
        <f>MAX(J17,J20,J23,J26,J29,J32,J35,J38,J41,J44,J47,J50,J53,J56,J59,J62)</f>
        <v>28</v>
      </c>
      <c r="L12" s="13"/>
    </row>
    <row r="13" spans="1:12" s="13" customFormat="1" ht="13" customHeight="1">
      <c r="A13" s="38"/>
      <c r="B13" s="44" t="s">
        <v>39</v>
      </c>
      <c r="C13" s="60">
        <f t="shared" ref="C13:H13" si="4">MIN(C17,C20,C23,C26,C29,C32,C35,C38,C41,C44,C47,C50,C53,C56,C59,C62)</f>
        <v>0</v>
      </c>
      <c r="D13" s="60">
        <f t="shared" si="4"/>
        <v>19</v>
      </c>
      <c r="E13" s="60">
        <f t="shared" si="4"/>
        <v>29</v>
      </c>
      <c r="F13" s="60">
        <f t="shared" si="4"/>
        <v>19</v>
      </c>
      <c r="G13" s="60">
        <f t="shared" si="4"/>
        <v>24</v>
      </c>
      <c r="H13" s="60">
        <f t="shared" si="4"/>
        <v>0</v>
      </c>
      <c r="I13" s="60">
        <v>0</v>
      </c>
      <c r="J13" s="60">
        <f>MIN(J17,J20,J23,J26,J29,J32,J35,J38,J41,J44,J47,J50,J53,J56,J59,J62)</f>
        <v>21</v>
      </c>
      <c r="L13" s="82" t="s">
        <v>64</v>
      </c>
    </row>
    <row r="14" spans="1:12" s="13" customFormat="1" ht="14" customHeight="1">
      <c r="A14" s="38"/>
      <c r="B14" s="24" t="s">
        <v>40</v>
      </c>
      <c r="C14" s="19" t="str">
        <f t="shared" ref="C14:H14" si="5">IF(AND(ISNUMBER(C10),ISNUMBER(C$4)),IF(C$7&lt;&gt;C$5,IF(C10&lt;6,"forte",10^(((C10*LOG(C$4/C$6))+((C$5*LOG(C$6))-(C$7*LOG(C$4))))/(C$5-C$7))),"-"),"-")</f>
        <v>forte</v>
      </c>
      <c r="D14" s="19">
        <f t="shared" si="5"/>
        <v>0.3000000000000001</v>
      </c>
      <c r="E14" s="19">
        <f t="shared" si="5"/>
        <v>1.1172871380722202</v>
      </c>
      <c r="F14" s="19">
        <f t="shared" si="5"/>
        <v>8.7535615867563443</v>
      </c>
      <c r="G14" s="19">
        <f t="shared" si="5"/>
        <v>0.51763246192068979</v>
      </c>
      <c r="H14" s="19" t="str">
        <f t="shared" si="5"/>
        <v>forte</v>
      </c>
      <c r="I14" s="19" t="s">
        <v>15</v>
      </c>
      <c r="J14" s="19">
        <f>IF(AND(ISNUMBER(J10),ISNUMBER(J$4)),IF(J$7&lt;&gt;J$5,IF(J10&lt;6,"forte",10^(((J10*LOG(J$4/J$6))+((J$5*LOG(J$6))-(J$7*LOG(J$4))))/(J$5-J$7))),"-"),"-")</f>
        <v>2.1189261887185968</v>
      </c>
    </row>
    <row r="15" spans="1:12" s="13" customFormat="1" ht="14" customHeight="1" thickBot="1">
      <c r="A15" s="39"/>
      <c r="B15" s="25" t="s">
        <v>41</v>
      </c>
      <c r="C15" s="21" t="str">
        <f t="shared" ref="C15:H15" si="6">IF(ISNUMBER(C10),IF(C10&gt;C$5,"Sensible",IF(C10&lt;=C$7,"Résistant","Intermédiaire")),"-")</f>
        <v>Résistant</v>
      </c>
      <c r="D15" s="21" t="str">
        <f t="shared" si="6"/>
        <v>Intermédiaire</v>
      </c>
      <c r="E15" s="21" t="str">
        <f t="shared" si="6"/>
        <v>Sensible</v>
      </c>
      <c r="F15" s="21" t="str">
        <f t="shared" si="6"/>
        <v>Intermédiaire</v>
      </c>
      <c r="G15" s="21" t="str">
        <f t="shared" si="6"/>
        <v>Sensible</v>
      </c>
      <c r="H15" s="21" t="str">
        <f t="shared" si="6"/>
        <v>Résistant</v>
      </c>
      <c r="I15" s="21" t="s">
        <v>15</v>
      </c>
      <c r="J15" s="21" t="str">
        <f>IF(ISNUMBER(J10),IF(J10&gt;J$5,"Sensible",IF(J10&lt;=J$7,"Résistant","Intermédiaire")),"-")</f>
        <v>Sensible</v>
      </c>
    </row>
    <row r="16" spans="1:12" s="45" customFormat="1" ht="22" customHeight="1" thickBot="1">
      <c r="B16" s="46"/>
      <c r="C16" s="47" t="str">
        <f t="shared" ref="C16:H16" si="7">C3</f>
        <v>AM</v>
      </c>
      <c r="D16" s="47" t="str">
        <f t="shared" si="7"/>
        <v>AMC</v>
      </c>
      <c r="E16" s="47" t="str">
        <f t="shared" si="7"/>
        <v>IPM</v>
      </c>
      <c r="F16" s="47" t="str">
        <f t="shared" si="7"/>
        <v>MA</v>
      </c>
      <c r="G16" s="47" t="str">
        <f t="shared" si="7"/>
        <v>CTX</v>
      </c>
      <c r="H16" s="47" t="str">
        <f t="shared" si="7"/>
        <v>TIC</v>
      </c>
      <c r="I16" s="47" t="s">
        <v>44</v>
      </c>
      <c r="J16" s="47" t="str">
        <f>J3</f>
        <v>CAZ</v>
      </c>
    </row>
    <row r="17" spans="1:10" s="14" customFormat="1" ht="14" customHeight="1">
      <c r="A17" s="33" t="s">
        <v>62</v>
      </c>
      <c r="B17" s="32" t="s">
        <v>7</v>
      </c>
      <c r="C17" s="18">
        <v>0</v>
      </c>
      <c r="D17" s="18">
        <v>22</v>
      </c>
      <c r="E17" s="18">
        <v>32</v>
      </c>
      <c r="F17" s="18">
        <v>22</v>
      </c>
      <c r="G17" s="18">
        <v>28</v>
      </c>
      <c r="H17" s="18">
        <v>0</v>
      </c>
      <c r="I17" s="18"/>
      <c r="J17" s="18"/>
    </row>
    <row r="18" spans="1:10" s="13" customFormat="1" ht="14" customHeight="1">
      <c r="A18" s="13">
        <v>1</v>
      </c>
      <c r="B18" s="24" t="s">
        <v>8</v>
      </c>
      <c r="C18" s="19" t="str">
        <f t="shared" ref="C18:H18" si="8">IF(AND(ISNUMBER(C17),ISNUMBER(C$4)),IF(C$7&lt;&gt;C$5,IF(C17&lt;6,"forte",10^(((C17*LOG(C$4/C$6))+((C$5*LOG(C$6))-(C$7*LOG(C$4))))/(C$5-C$7))),"-"),"-")</f>
        <v>forte</v>
      </c>
      <c r="D18" s="19">
        <f t="shared" si="8"/>
        <v>0.16998365010555377</v>
      </c>
      <c r="E18" s="19">
        <f t="shared" si="8"/>
        <v>1</v>
      </c>
      <c r="F18" s="19">
        <f t="shared" si="8"/>
        <v>8.0000000000000018</v>
      </c>
      <c r="G18" s="19">
        <f t="shared" si="8"/>
        <v>0.35355339059327456</v>
      </c>
      <c r="H18" s="19" t="str">
        <f t="shared" si="8"/>
        <v>forte</v>
      </c>
      <c r="I18" s="19" t="str">
        <f>IF(AND(ISNUMBER(I17),ISNUMBER(I$4)),IF(I$7&lt;&gt;I$5,IF(I17&lt;6,"forte",10^(((I17*LOG(I$4/I$6))+((I$5*LOG(I$6))-(I$7*LOG(I$4))))/(I$5-I$7))),"-"),"-")</f>
        <v>-</v>
      </c>
      <c r="J18" s="19" t="str">
        <f>IF(AND(ISNUMBER(J17),ISNUMBER(J$4)),IF(J$7&lt;&gt;J$5,IF(J17&lt;6,"forte",10^(((J17*LOG(J$4/J$6))+((J$5*LOG(J$6))-(J$7*LOG(J$4))))/(J$5-J$7))),"-"),"-")</f>
        <v>-</v>
      </c>
    </row>
    <row r="19" spans="1:10" s="13" customFormat="1" ht="14" customHeight="1" thickBot="1">
      <c r="B19" s="25" t="s">
        <v>9</v>
      </c>
      <c r="C19" s="21" t="str">
        <f t="shared" ref="C19:H19" si="9">IF(ISNUMBER(C17),IF(C17&gt;C$5,"Sensible",IF(C17&lt;=C$7,"Résistant","Intermédiaire")),"-")</f>
        <v>Résistant</v>
      </c>
      <c r="D19" s="21" t="str">
        <f t="shared" si="9"/>
        <v>Sensible</v>
      </c>
      <c r="E19" s="21" t="str">
        <f t="shared" si="9"/>
        <v>Sensible</v>
      </c>
      <c r="F19" s="21" t="str">
        <f t="shared" si="9"/>
        <v>Intermédiaire</v>
      </c>
      <c r="G19" s="21" t="str">
        <f t="shared" si="9"/>
        <v>Sensible</v>
      </c>
      <c r="H19" s="21" t="str">
        <f t="shared" si="9"/>
        <v>Résistant</v>
      </c>
      <c r="I19" s="21" t="str">
        <f>IF(ISNUMBER(I17),IF(I17&gt;I$5,"Sensible",IF(I17&lt;=I$7,"Résistant","Intermédiaire")),"-")</f>
        <v>-</v>
      </c>
      <c r="J19" s="21" t="str">
        <f>IF(ISNUMBER(J17),IF(J17&gt;J$5,"Sensible",IF(J17&lt;=J$7,"Résistant","Intermédiaire")),"-")</f>
        <v>-</v>
      </c>
    </row>
    <row r="20" spans="1:10" s="14" customFormat="1" ht="14" customHeight="1">
      <c r="A20" s="33" t="s">
        <v>63</v>
      </c>
      <c r="B20" s="23" t="s">
        <v>7</v>
      </c>
      <c r="C20" s="18">
        <v>0</v>
      </c>
      <c r="D20" s="18">
        <v>22</v>
      </c>
      <c r="E20" s="18">
        <v>32</v>
      </c>
      <c r="F20" s="18">
        <v>22</v>
      </c>
      <c r="G20" s="18">
        <v>28</v>
      </c>
      <c r="H20" s="18">
        <v>0</v>
      </c>
      <c r="I20" s="18"/>
      <c r="J20" s="18"/>
    </row>
    <row r="21" spans="1:10" s="13" customFormat="1" ht="14" customHeight="1">
      <c r="A21" s="13">
        <v>2</v>
      </c>
      <c r="B21" s="24" t="s">
        <v>8</v>
      </c>
      <c r="C21" s="19" t="str">
        <f t="shared" ref="C21:H21" si="10">IF(AND(ISNUMBER(C20),ISNUMBER(C$4)),IF(C$7&lt;&gt;C$5,IF(C20&lt;6,"forte",10^(((C20*LOG(C$4/C$6))+((C$5*LOG(C$6))-(C$7*LOG(C$4))))/(C$5-C$7))),"-"),"-")</f>
        <v>forte</v>
      </c>
      <c r="D21" s="19">
        <f t="shared" si="10"/>
        <v>0.16998365010555377</v>
      </c>
      <c r="E21" s="19">
        <f t="shared" si="10"/>
        <v>1</v>
      </c>
      <c r="F21" s="19">
        <f t="shared" si="10"/>
        <v>8.0000000000000018</v>
      </c>
      <c r="G21" s="19">
        <f t="shared" si="10"/>
        <v>0.35355339059327456</v>
      </c>
      <c r="H21" s="19" t="str">
        <f t="shared" si="10"/>
        <v>forte</v>
      </c>
      <c r="I21" s="19" t="str">
        <f>IF(AND(ISNUMBER(I20),ISNUMBER(I$4)),IF(I$7&lt;&gt;I$5,IF(I20&lt;6,"forte",10^(((I20*LOG(I$4/I$6))+((I$5*LOG(I$6))-(I$7*LOG(I$4))))/(I$5-I$7))),"-"),"-")</f>
        <v>-</v>
      </c>
      <c r="J21" s="19" t="str">
        <f>IF(AND(ISNUMBER(J20),ISNUMBER(J$4)),IF(J$7&lt;&gt;J$5,IF(J20&lt;6,"forte",10^(((J20*LOG(J$4/J$6))+((J$5*LOG(J$6))-(J$7*LOG(J$4))))/(J$5-J$7))),"-"),"-")</f>
        <v>-</v>
      </c>
    </row>
    <row r="22" spans="1:10" s="13" customFormat="1" ht="14" customHeight="1" thickBot="1">
      <c r="B22" s="25" t="s">
        <v>9</v>
      </c>
      <c r="C22" s="21" t="str">
        <f t="shared" ref="C22:I22" si="11">IF(ISNUMBER(C20),IF(C20&gt;C$5,"Sensible",IF(C20&lt;=C$7,"Résistant","Intermédiaire")),"-")</f>
        <v>Résistant</v>
      </c>
      <c r="D22" s="21" t="str">
        <f t="shared" si="11"/>
        <v>Sensible</v>
      </c>
      <c r="E22" s="21" t="str">
        <f t="shared" si="11"/>
        <v>Sensible</v>
      </c>
      <c r="F22" s="21" t="str">
        <f t="shared" si="11"/>
        <v>Intermédiaire</v>
      </c>
      <c r="G22" s="21" t="str">
        <f t="shared" si="11"/>
        <v>Sensible</v>
      </c>
      <c r="H22" s="21" t="str">
        <f t="shared" si="11"/>
        <v>Résistant</v>
      </c>
      <c r="I22" s="21" t="str">
        <f t="shared" si="11"/>
        <v>-</v>
      </c>
      <c r="J22" s="21" t="str">
        <f>IF(ISNUMBER(J20),IF(J20&gt;J$5,"Sensible",IF(J20&lt;=J$7,"Résistant","Intermédiaire")),"-")</f>
        <v>-</v>
      </c>
    </row>
    <row r="23" spans="1:10" s="14" customFormat="1" ht="14" customHeight="1">
      <c r="A23" s="33" t="s">
        <v>65</v>
      </c>
      <c r="B23" s="23" t="s">
        <v>7</v>
      </c>
      <c r="C23" s="18">
        <v>0</v>
      </c>
      <c r="D23" s="18">
        <v>20</v>
      </c>
      <c r="E23" s="18">
        <v>35</v>
      </c>
      <c r="F23" s="18">
        <v>23</v>
      </c>
      <c r="G23" s="18">
        <v>30</v>
      </c>
      <c r="H23" s="18">
        <v>0</v>
      </c>
      <c r="I23" s="18"/>
      <c r="J23" s="18"/>
    </row>
    <row r="24" spans="1:10" s="13" customFormat="1" ht="14" customHeight="1">
      <c r="A24" s="13">
        <f>A21+1</f>
        <v>3</v>
      </c>
      <c r="B24" s="24" t="s">
        <v>8</v>
      </c>
      <c r="C24" s="19" t="str">
        <f t="shared" ref="C24:H24" si="12">IF(AND(ISNUMBER(C23),ISNUMBER(C$4)),IF(C$7&lt;&gt;C$5,IF(C23&lt;6,"forte",10^(((C23*LOG(C$4/C$6))+((C$5*LOG(C$6))-(C$7*LOG(C$4))))/(C$5-C$7))),"-"),"-")</f>
        <v>forte</v>
      </c>
      <c r="D24" s="19">
        <f t="shared" si="12"/>
        <v>0.52946268622960657</v>
      </c>
      <c r="E24" s="19">
        <f t="shared" si="12"/>
        <v>0.6597539553864471</v>
      </c>
      <c r="F24" s="19">
        <f t="shared" si="12"/>
        <v>6.5626828480611028</v>
      </c>
      <c r="G24" s="19">
        <f t="shared" si="12"/>
        <v>0.17677669529663728</v>
      </c>
      <c r="H24" s="19" t="str">
        <f t="shared" si="12"/>
        <v>forte</v>
      </c>
      <c r="I24" s="19" t="str">
        <f>IF(AND(ISNUMBER(I23),ISNUMBER(I$4)),IF(I$7&lt;&gt;I$5,IF(I23&lt;6,"forte",10^(((I23*LOG(I$4/I$6))+((I$5*LOG(I$6))-(I$7*LOG(I$4))))/(I$5-I$7))),"-"),"-")</f>
        <v>-</v>
      </c>
      <c r="J24" s="19" t="str">
        <f>IF(AND(ISNUMBER(J23),ISNUMBER(J$4)),IF(J$7&lt;&gt;J$5,IF(J23&lt;6,"forte",10^(((J23*LOG(J$4/J$6))+((J$5*LOG(J$6))-(J$7*LOG(J$4))))/(J$5-J$7))),"-"),"-")</f>
        <v>-</v>
      </c>
    </row>
    <row r="25" spans="1:10" s="13" customFormat="1" ht="14" customHeight="1" thickBot="1">
      <c r="B25" s="25" t="s">
        <v>9</v>
      </c>
      <c r="C25" s="21" t="str">
        <f t="shared" ref="C25:I25" si="13">IF(ISNUMBER(C23),IF(C23&gt;C$5,"Sensible",IF(C23&lt;=C$7,"Résistant","Intermédiaire")),"-")</f>
        <v>Résistant</v>
      </c>
      <c r="D25" s="21" t="str">
        <f t="shared" si="13"/>
        <v>Intermédiaire</v>
      </c>
      <c r="E25" s="21" t="str">
        <f t="shared" si="13"/>
        <v>Sensible</v>
      </c>
      <c r="F25" s="21" t="str">
        <f t="shared" si="13"/>
        <v>Sensible</v>
      </c>
      <c r="G25" s="21" t="str">
        <f t="shared" si="13"/>
        <v>Sensible</v>
      </c>
      <c r="H25" s="21" t="str">
        <f t="shared" si="13"/>
        <v>Résistant</v>
      </c>
      <c r="I25" s="21" t="str">
        <f t="shared" si="13"/>
        <v>-</v>
      </c>
      <c r="J25" s="21" t="str">
        <f>IF(ISNUMBER(J23),IF(J23&gt;J$5,"Sensible",IF(J23&lt;=J$7,"Résistant","Intermédiaire")),"-")</f>
        <v>-</v>
      </c>
    </row>
    <row r="26" spans="1:10" s="14" customFormat="1" ht="13" customHeight="1">
      <c r="A26" s="33" t="s">
        <v>27</v>
      </c>
      <c r="B26" s="23" t="s">
        <v>7</v>
      </c>
      <c r="C26" s="18">
        <v>0</v>
      </c>
      <c r="D26" s="18">
        <v>23</v>
      </c>
      <c r="E26" s="18">
        <v>32</v>
      </c>
      <c r="F26" s="18">
        <v>23</v>
      </c>
      <c r="G26" s="18">
        <v>30</v>
      </c>
      <c r="H26" s="18">
        <v>0</v>
      </c>
      <c r="I26" s="18"/>
      <c r="J26" s="18"/>
    </row>
    <row r="27" spans="1:10" s="13" customFormat="1" ht="14" customHeight="1">
      <c r="A27" s="13">
        <f>A24+1</f>
        <v>4</v>
      </c>
      <c r="B27" s="24" t="s">
        <v>8</v>
      </c>
      <c r="C27" s="19" t="str">
        <f t="shared" ref="C27:H27" si="14">IF(AND(ISNUMBER(C26),ISNUMBER(C$4)),IF(C$7&lt;&gt;C$5,IF(C26&lt;6,"forte",10^(((C26*LOG(C$4/C$6))+((C$5*LOG(C$6))-(C$7*LOG(C$4))))/(C$5-C$7))),"-"),"-")</f>
        <v>forte</v>
      </c>
      <c r="D27" s="19">
        <f t="shared" si="14"/>
        <v>9.6314804344024382E-2</v>
      </c>
      <c r="E27" s="19">
        <f t="shared" si="14"/>
        <v>1</v>
      </c>
      <c r="F27" s="19">
        <f t="shared" si="14"/>
        <v>6.5626828480611028</v>
      </c>
      <c r="G27" s="19">
        <f t="shared" si="14"/>
        <v>0.17677669529663728</v>
      </c>
      <c r="H27" s="19" t="str">
        <f t="shared" si="14"/>
        <v>forte</v>
      </c>
      <c r="I27" s="19" t="str">
        <f>IF(AND(ISNUMBER(I26),ISNUMBER(I$4)),IF(I$7&lt;&gt;I$5,IF(I26&lt;6,"forte",10^(((I26*LOG(I$4/I$6))+((I$5*LOG(I$6))-(I$7*LOG(I$4))))/(I$5-I$7))),"-"),"-")</f>
        <v>-</v>
      </c>
      <c r="J27" s="19" t="str">
        <f>IF(AND(ISNUMBER(J26),ISNUMBER(J$4)),IF(J$7&lt;&gt;J$5,IF(J26&lt;6,"forte",10^(((J26*LOG(J$4/J$6))+((J$5*LOG(J$6))-(J$7*LOG(J$4))))/(J$5-J$7))),"-"),"-")</f>
        <v>-</v>
      </c>
    </row>
    <row r="28" spans="1:10" s="13" customFormat="1" ht="14" customHeight="1" thickBot="1">
      <c r="B28" s="25" t="s">
        <v>9</v>
      </c>
      <c r="C28" s="21" t="str">
        <f t="shared" ref="C28:I28" si="15">IF(ISNUMBER(C26),IF(C26&gt;C$5,"Sensible",IF(C26&lt;=C$7,"Résistant","Intermédiaire")),"-")</f>
        <v>Résistant</v>
      </c>
      <c r="D28" s="21" t="str">
        <f t="shared" si="15"/>
        <v>Sensible</v>
      </c>
      <c r="E28" s="21" t="str">
        <f t="shared" si="15"/>
        <v>Sensible</v>
      </c>
      <c r="F28" s="21" t="str">
        <f t="shared" si="15"/>
        <v>Sensible</v>
      </c>
      <c r="G28" s="21" t="str">
        <f t="shared" si="15"/>
        <v>Sensible</v>
      </c>
      <c r="H28" s="21" t="str">
        <f t="shared" si="15"/>
        <v>Résistant</v>
      </c>
      <c r="I28" s="21" t="str">
        <f t="shared" si="15"/>
        <v>-</v>
      </c>
      <c r="J28" s="21" t="str">
        <f>IF(ISNUMBER(J26),IF(J26&gt;J$5,"Sensible",IF(J26&lt;=J$7,"Résistant","Intermédiaire")),"-")</f>
        <v>-</v>
      </c>
    </row>
    <row r="29" spans="1:10" s="14" customFormat="1" ht="14" customHeight="1">
      <c r="A29" s="33" t="s">
        <v>24</v>
      </c>
      <c r="B29" s="23" t="s">
        <v>7</v>
      </c>
      <c r="C29" s="18">
        <v>0</v>
      </c>
      <c r="D29" s="18">
        <v>21</v>
      </c>
      <c r="E29" s="18">
        <v>29</v>
      </c>
      <c r="F29" s="18">
        <v>20</v>
      </c>
      <c r="G29" s="18">
        <v>26</v>
      </c>
      <c r="H29" s="18">
        <v>0</v>
      </c>
      <c r="I29" s="18"/>
      <c r="J29" s="18"/>
    </row>
    <row r="30" spans="1:10" s="13" customFormat="1" ht="14" customHeight="1">
      <c r="A30" s="13">
        <f>A27+1</f>
        <v>5</v>
      </c>
      <c r="B30" s="24" t="s">
        <v>8</v>
      </c>
      <c r="C30" s="19" t="str">
        <f t="shared" ref="C30:H30" si="16">IF(AND(ISNUMBER(C29),ISNUMBER(C$4)),IF(C$7&lt;&gt;C$5,IF(C29&lt;6,"forte",10^(((C29*LOG(C$4/C$6))+((C$5*LOG(C$6))-(C$7*LOG(C$4))))/(C$5-C$7))),"-"),"-")</f>
        <v>forte</v>
      </c>
      <c r="D30" s="19">
        <f t="shared" si="16"/>
        <v>0.3000000000000001</v>
      </c>
      <c r="E30" s="19">
        <f t="shared" si="16"/>
        <v>1.5157165665103982</v>
      </c>
      <c r="F30" s="19">
        <f t="shared" si="16"/>
        <v>11.887954313095587</v>
      </c>
      <c r="G30" s="19">
        <f t="shared" si="16"/>
        <v>0.70710678118654935</v>
      </c>
      <c r="H30" s="19" t="str">
        <f t="shared" si="16"/>
        <v>forte</v>
      </c>
      <c r="I30" s="19" t="str">
        <f>IF(AND(ISNUMBER(I29),ISNUMBER(I$4)),IF(I$7&lt;&gt;I$5,IF(I29&lt;6,"forte",10^(((I29*LOG(I$4/I$6))+((I$5*LOG(I$6))-(I$7*LOG(I$4))))/(I$5-I$7))),"-"),"-")</f>
        <v>-</v>
      </c>
      <c r="J30" s="19" t="str">
        <f>IF(AND(ISNUMBER(J29),ISNUMBER(J$4)),IF(J$7&lt;&gt;J$5,IF(J29&lt;6,"forte",10^(((J29*LOG(J$4/J$6))+((J$5*LOG(J$6))-(J$7*LOG(J$4))))/(J$5-J$7))),"-"),"-")</f>
        <v>-</v>
      </c>
    </row>
    <row r="31" spans="1:10" s="13" customFormat="1" ht="14" customHeight="1" thickBot="1">
      <c r="B31" s="25" t="s">
        <v>9</v>
      </c>
      <c r="C31" s="21" t="str">
        <f t="shared" ref="C31:I31" si="17">IF(ISNUMBER(C29),IF(C29&gt;C$5,"Sensible",IF(C29&lt;=C$7,"Résistant","Intermédiaire")),"-")</f>
        <v>Résistant</v>
      </c>
      <c r="D31" s="21" t="str">
        <f t="shared" si="17"/>
        <v>Intermédiaire</v>
      </c>
      <c r="E31" s="21" t="str">
        <f t="shared" si="17"/>
        <v>Sensible</v>
      </c>
      <c r="F31" s="21" t="str">
        <f t="shared" si="17"/>
        <v>Intermédiaire</v>
      </c>
      <c r="G31" s="21" t="str">
        <f t="shared" si="17"/>
        <v>Sensible</v>
      </c>
      <c r="H31" s="21" t="str">
        <f t="shared" si="17"/>
        <v>Résistant</v>
      </c>
      <c r="I31" s="21" t="str">
        <f t="shared" si="17"/>
        <v>-</v>
      </c>
      <c r="J31" s="21" t="str">
        <f>IF(ISNUMBER(J29),IF(J29&gt;J$5,"Sensible",IF(J29&lt;=J$7,"Résistant","Intermédiaire")),"-")</f>
        <v>-</v>
      </c>
    </row>
    <row r="32" spans="1:10" s="14" customFormat="1" ht="14" customHeight="1">
      <c r="A32" s="33" t="s">
        <v>67</v>
      </c>
      <c r="B32" s="23" t="s">
        <v>7</v>
      </c>
      <c r="C32" s="18"/>
      <c r="D32" s="18">
        <v>20</v>
      </c>
      <c r="E32" s="18">
        <v>32</v>
      </c>
      <c r="F32" s="18">
        <v>24</v>
      </c>
      <c r="G32" s="18"/>
      <c r="H32" s="18"/>
      <c r="I32" s="18">
        <v>7</v>
      </c>
      <c r="J32" s="18">
        <v>22</v>
      </c>
    </row>
    <row r="33" spans="1:10" s="13" customFormat="1" ht="14" customHeight="1">
      <c r="A33" s="13">
        <f>A30+1</f>
        <v>6</v>
      </c>
      <c r="B33" s="24" t="s">
        <v>8</v>
      </c>
      <c r="C33" s="19" t="str">
        <f t="shared" ref="C33:H33" si="18">IF(AND(ISNUMBER(C32),ISNUMBER(C$4)),IF(C$7&lt;&gt;C$5,IF(C32&lt;6,"forte",10^(((C32*LOG(C$4/C$6))+((C$5*LOG(C$6))-(C$7*LOG(C$4))))/(C$5-C$7))),"-"),"-")</f>
        <v>-</v>
      </c>
      <c r="D33" s="19">
        <f t="shared" si="18"/>
        <v>0.52946268622960657</v>
      </c>
      <c r="E33" s="19">
        <f t="shared" si="18"/>
        <v>1</v>
      </c>
      <c r="F33" s="19">
        <f t="shared" si="18"/>
        <v>5.3836007705294273</v>
      </c>
      <c r="G33" s="19" t="str">
        <f t="shared" si="18"/>
        <v>-</v>
      </c>
      <c r="H33" s="19" t="str">
        <f t="shared" si="18"/>
        <v>-</v>
      </c>
      <c r="I33" s="19">
        <f>IF(AND(ISNUMBER(I32),ISNUMBER(I$4)),IF(I$7&lt;&gt;I$5,IF(I32&lt;6,"forte",10^(((I32*LOG(I$4/I$6))+((I$5*LOG(I$6))-(I$7*LOG(I$4))))/(I$5-I$7))),"-"),"-")</f>
        <v>101.59366732596494</v>
      </c>
      <c r="J33" s="19">
        <f>IF(AND(ISNUMBER(J32),ISNUMBER(J$4)),IF(J$7&lt;&gt;J$5,IF(J32&lt;6,"forte",10^(((J32*LOG(J$4/J$6))+((J$5*LOG(J$6))-(J$7*LOG(J$4))))/(J$5-J$7))),"-"),"-")</f>
        <v>2.8284271247461947</v>
      </c>
    </row>
    <row r="34" spans="1:10" s="13" customFormat="1" ht="14" customHeight="1" thickBot="1">
      <c r="B34" s="25" t="s">
        <v>9</v>
      </c>
      <c r="C34" s="21" t="str">
        <f t="shared" ref="C34:I34" si="19">IF(ISNUMBER(C32),IF(C32&gt;C$5,"Sensible",IF(C32&lt;=C$7,"Résistant","Intermédiaire")),"-")</f>
        <v>-</v>
      </c>
      <c r="D34" s="21" t="str">
        <f t="shared" si="19"/>
        <v>Intermédiaire</v>
      </c>
      <c r="E34" s="21" t="str">
        <f t="shared" si="19"/>
        <v>Sensible</v>
      </c>
      <c r="F34" s="21" t="str">
        <f t="shared" si="19"/>
        <v>Sensible</v>
      </c>
      <c r="G34" s="21" t="str">
        <f t="shared" si="19"/>
        <v>-</v>
      </c>
      <c r="H34" s="21" t="str">
        <f t="shared" si="19"/>
        <v>-</v>
      </c>
      <c r="I34" s="21" t="str">
        <f t="shared" si="19"/>
        <v>Résistant</v>
      </c>
      <c r="J34" s="21" t="str">
        <f>IF(ISNUMBER(J32),IF(J32&gt;J$5,"Sensible",IF(J32&lt;=J$7,"Résistant","Intermédiaire")),"-")</f>
        <v>Sensible</v>
      </c>
    </row>
    <row r="35" spans="1:10" s="14" customFormat="1" ht="14" customHeight="1">
      <c r="A35" s="33" t="s">
        <v>26</v>
      </c>
      <c r="B35" s="23" t="s">
        <v>7</v>
      </c>
      <c r="C35" s="18"/>
      <c r="D35" s="18">
        <v>21</v>
      </c>
      <c r="E35" s="18"/>
      <c r="F35" s="18">
        <v>23</v>
      </c>
      <c r="G35" s="18">
        <v>24</v>
      </c>
      <c r="H35" s="18"/>
      <c r="I35" s="18">
        <v>16</v>
      </c>
      <c r="J35" s="18">
        <v>22</v>
      </c>
    </row>
    <row r="36" spans="1:10" s="13" customFormat="1" ht="14" customHeight="1">
      <c r="A36" s="13">
        <f>A33+1</f>
        <v>7</v>
      </c>
      <c r="B36" s="24" t="s">
        <v>8</v>
      </c>
      <c r="C36" s="19" t="str">
        <f t="shared" ref="C36:H36" si="20">IF(AND(ISNUMBER(C35),ISNUMBER(C$4)),IF(C$7&lt;&gt;C$5,IF(C35&lt;6,"forte",10^(((C35*LOG(C$4/C$6))+((C$5*LOG(C$6))-(C$7*LOG(C$4))))/(C$5-C$7))),"-"),"-")</f>
        <v>-</v>
      </c>
      <c r="D36" s="19">
        <f t="shared" si="20"/>
        <v>0.3000000000000001</v>
      </c>
      <c r="E36" s="19" t="str">
        <f t="shared" si="20"/>
        <v>-</v>
      </c>
      <c r="F36" s="19">
        <f t="shared" si="20"/>
        <v>6.5626828480611028</v>
      </c>
      <c r="G36" s="19">
        <f t="shared" si="20"/>
        <v>1.4142135623730991</v>
      </c>
      <c r="H36" s="19" t="str">
        <f t="shared" si="20"/>
        <v>-</v>
      </c>
      <c r="I36" s="19">
        <f>IF(AND(ISNUMBER(I35),ISNUMBER(I$4)),IF(I$7&lt;&gt;I$5,IF(I35&lt;6,"forte",10^(((I35*LOG(I$4/I$6))+((I$5*LOG(I$6))-(I$7*LOG(I$4))))/(I$5-I$7))),"-"),"-")</f>
        <v>12.699208415745614</v>
      </c>
      <c r="J36" s="19">
        <f>IF(AND(ISNUMBER(J35),ISNUMBER(J$4)),IF(J$7&lt;&gt;J$5,IF(J35&lt;6,"forte",10^(((J35*LOG(J$4/J$6))+((J$5*LOG(J$6))-(J$7*LOG(J$4))))/(J$5-J$7))),"-"),"-")</f>
        <v>2.8284271247461947</v>
      </c>
    </row>
    <row r="37" spans="1:10" s="13" customFormat="1" ht="14" customHeight="1" thickBot="1">
      <c r="B37" s="25" t="s">
        <v>9</v>
      </c>
      <c r="C37" s="21" t="str">
        <f t="shared" ref="C37:I37" si="21">IF(ISNUMBER(C35),IF(C35&gt;C$5,"Sensible",IF(C35&lt;=C$7,"Résistant","Intermédiaire")),"-")</f>
        <v>-</v>
      </c>
      <c r="D37" s="21" t="str">
        <f t="shared" si="21"/>
        <v>Intermédiaire</v>
      </c>
      <c r="E37" s="21" t="str">
        <f t="shared" si="21"/>
        <v>-</v>
      </c>
      <c r="F37" s="21" t="str">
        <f t="shared" si="21"/>
        <v>Sensible</v>
      </c>
      <c r="G37" s="21" t="str">
        <f t="shared" si="21"/>
        <v>Sensible</v>
      </c>
      <c r="H37" s="21" t="str">
        <f t="shared" si="21"/>
        <v>-</v>
      </c>
      <c r="I37" s="21" t="str">
        <f t="shared" si="21"/>
        <v>Intermédiaire</v>
      </c>
      <c r="J37" s="21" t="str">
        <f>IF(ISNUMBER(J35),IF(J35&gt;J$5,"Sensible",IF(J35&lt;=J$7,"Résistant","Intermédiaire")),"-")</f>
        <v>Sensible</v>
      </c>
    </row>
    <row r="38" spans="1:10" s="14" customFormat="1" ht="14" customHeight="1">
      <c r="A38" s="33" t="s">
        <v>25</v>
      </c>
      <c r="B38" s="23" t="s">
        <v>7</v>
      </c>
      <c r="C38" s="18"/>
      <c r="D38" s="18">
        <v>19</v>
      </c>
      <c r="E38" s="18">
        <v>30</v>
      </c>
      <c r="F38" s="18">
        <v>20</v>
      </c>
      <c r="G38" s="18">
        <v>25</v>
      </c>
      <c r="H38" s="18"/>
      <c r="I38" s="18">
        <v>12</v>
      </c>
      <c r="J38" s="18">
        <v>22</v>
      </c>
    </row>
    <row r="39" spans="1:10" s="13" customFormat="1" ht="14" customHeight="1">
      <c r="A39" s="13">
        <f>A36+1</f>
        <v>8</v>
      </c>
      <c r="B39" s="24" t="s">
        <v>8</v>
      </c>
      <c r="C39" s="19" t="str">
        <f t="shared" ref="C39:H39" si="22">IF(AND(ISNUMBER(C38),ISNUMBER(C$4)),IF(C$7&lt;&gt;C$5,IF(C38&lt;6,"forte",10^(((C38*LOG(C$4/C$6))+((C$5*LOG(C$6))-(C$7*LOG(C$4))))/(C$5-C$7))),"-"),"-")</f>
        <v>-</v>
      </c>
      <c r="D39" s="19">
        <f t="shared" si="22"/>
        <v>0.93443578703156915</v>
      </c>
      <c r="E39" s="19">
        <f t="shared" si="22"/>
        <v>1.3195079107728944</v>
      </c>
      <c r="F39" s="19">
        <f t="shared" si="22"/>
        <v>11.887954313095587</v>
      </c>
      <c r="G39" s="19">
        <f t="shared" si="22"/>
        <v>1.0000000000000027</v>
      </c>
      <c r="H39" s="19" t="str">
        <f t="shared" si="22"/>
        <v>-</v>
      </c>
      <c r="I39" s="19">
        <f>IF(AND(ISNUMBER(I38),ISNUMBER(I$4)),IF(I$7&lt;&gt;I$5,IF(I38&lt;6,"forte",10^(((I38*LOG(I$4/I$6))+((I$5*LOG(I$6))-(I$7*LOG(I$4))))/(I$5-I$7))),"-"),"-")</f>
        <v>32.000000000000043</v>
      </c>
      <c r="J39" s="19">
        <f>IF(AND(ISNUMBER(J38),ISNUMBER(J$4)),IF(J$7&lt;&gt;J$5,IF(J38&lt;6,"forte",10^(((J38*LOG(J$4/J$6))+((J$5*LOG(J$6))-(J$7*LOG(J$4))))/(J$5-J$7))),"-"),"-")</f>
        <v>2.8284271247461947</v>
      </c>
    </row>
    <row r="40" spans="1:10" s="13" customFormat="1" ht="14" customHeight="1" thickBot="1">
      <c r="B40" s="25" t="s">
        <v>9</v>
      </c>
      <c r="C40" s="21" t="str">
        <f t="shared" ref="C40:I40" si="23">IF(ISNUMBER(C38),IF(C38&gt;C$5,"Sensible",IF(C38&lt;=C$7,"Résistant","Intermédiaire")),"-")</f>
        <v>-</v>
      </c>
      <c r="D40" s="21" t="str">
        <f t="shared" si="23"/>
        <v>Intermédiaire</v>
      </c>
      <c r="E40" s="21" t="str">
        <f t="shared" si="23"/>
        <v>Sensible</v>
      </c>
      <c r="F40" s="21" t="str">
        <f t="shared" si="23"/>
        <v>Intermédiaire</v>
      </c>
      <c r="G40" s="21" t="str">
        <f t="shared" si="23"/>
        <v>Sensible</v>
      </c>
      <c r="H40" s="21" t="str">
        <f t="shared" si="23"/>
        <v>-</v>
      </c>
      <c r="I40" s="21" t="str">
        <f t="shared" si="23"/>
        <v>Résistant</v>
      </c>
      <c r="J40" s="21" t="str">
        <f>IF(ISNUMBER(J38),IF(J38&gt;J$5,"Sensible",IF(J38&lt;=J$7,"Résistant","Intermédiaire")),"-")</f>
        <v>Sensible</v>
      </c>
    </row>
    <row r="41" spans="1:10" s="14" customFormat="1" ht="14" customHeight="1">
      <c r="A41" s="33" t="s">
        <v>66</v>
      </c>
      <c r="B41" s="23" t="s">
        <v>7</v>
      </c>
      <c r="C41" s="18"/>
      <c r="D41" s="18">
        <v>20</v>
      </c>
      <c r="E41" s="18">
        <v>30</v>
      </c>
      <c r="F41" s="18">
        <v>21</v>
      </c>
      <c r="G41" s="18">
        <v>26</v>
      </c>
      <c r="H41" s="18"/>
      <c r="I41" s="18">
        <v>16</v>
      </c>
      <c r="J41" s="18">
        <v>22</v>
      </c>
    </row>
    <row r="42" spans="1:10" s="13" customFormat="1" ht="14" customHeight="1">
      <c r="A42" s="13">
        <f>A39+1</f>
        <v>9</v>
      </c>
      <c r="B42" s="24" t="s">
        <v>8</v>
      </c>
      <c r="C42" s="19" t="str">
        <f t="shared" ref="C42:H42" si="24">IF(AND(ISNUMBER(C41),ISNUMBER(C$4)),IF(C$7&lt;&gt;C$5,IF(C41&lt;6,"forte",10^(((C41*LOG(C$4/C$6))+((C$5*LOG(C$6))-(C$7*LOG(C$4))))/(C$5-C$7))),"-"),"-")</f>
        <v>-</v>
      </c>
      <c r="D42" s="19">
        <f t="shared" si="24"/>
        <v>0.52946268622960657</v>
      </c>
      <c r="E42" s="19">
        <f t="shared" si="24"/>
        <v>1.3195079107728944</v>
      </c>
      <c r="F42" s="19">
        <f t="shared" si="24"/>
        <v>9.7521092336358048</v>
      </c>
      <c r="G42" s="19">
        <f t="shared" si="24"/>
        <v>0.70710678118654935</v>
      </c>
      <c r="H42" s="19" t="str">
        <f t="shared" si="24"/>
        <v>-</v>
      </c>
      <c r="I42" s="19">
        <f>IF(AND(ISNUMBER(I41),ISNUMBER(I$4)),IF(I$7&lt;&gt;I$5,IF(I41&lt;6,"forte",10^(((I41*LOG(I$4/I$6))+((I$5*LOG(I$6))-(I$7*LOG(I$4))))/(I$5-I$7))),"-"),"-")</f>
        <v>12.699208415745614</v>
      </c>
      <c r="J42" s="19">
        <f>IF(AND(ISNUMBER(J41),ISNUMBER(J$4)),IF(J$7&lt;&gt;J$5,IF(J41&lt;6,"forte",10^(((J41*LOG(J$4/J$6))+((J$5*LOG(J$6))-(J$7*LOG(J$4))))/(J$5-J$7))),"-"),"-")</f>
        <v>2.8284271247461947</v>
      </c>
    </row>
    <row r="43" spans="1:10" s="13" customFormat="1" ht="14" customHeight="1" thickBot="1">
      <c r="B43" s="25" t="s">
        <v>9</v>
      </c>
      <c r="C43" s="21" t="str">
        <f t="shared" ref="C43:H43" si="25">IF(ISNUMBER(C41),IF(C41&gt;C$5,"Sensible",IF(C41&lt;=C$7,"Résistant","Intermédiaire")),"-")</f>
        <v>-</v>
      </c>
      <c r="D43" s="21" t="str">
        <f t="shared" si="25"/>
        <v>Intermédiaire</v>
      </c>
      <c r="E43" s="21" t="str">
        <f t="shared" si="25"/>
        <v>Sensible</v>
      </c>
      <c r="F43" s="21" t="str">
        <f t="shared" si="25"/>
        <v>Intermédiaire</v>
      </c>
      <c r="G43" s="21" t="str">
        <f t="shared" si="25"/>
        <v>Sensible</v>
      </c>
      <c r="H43" s="21" t="str">
        <f t="shared" si="25"/>
        <v>-</v>
      </c>
      <c r="I43" s="21" t="str">
        <f>IF(ISNUMBER(I41),IF(I41&gt;I$5,"Sensible",IF(I41&lt;=I$7,"Résistant","Intermédiaire")),"-")</f>
        <v>Intermédiaire</v>
      </c>
      <c r="J43" s="21" t="str">
        <f>IF(ISNUMBER(J41),IF(J41&gt;J$5,"Sensible",IF(J41&lt;=J$7,"Résistant","Intermédiaire")),"-")</f>
        <v>Sensible</v>
      </c>
    </row>
    <row r="44" spans="1:10" s="14" customFormat="1" ht="14" customHeight="1">
      <c r="A44" s="33" t="s">
        <v>22</v>
      </c>
      <c r="B44" s="23" t="s">
        <v>7</v>
      </c>
      <c r="C44" s="18"/>
      <c r="D44" s="18">
        <v>23</v>
      </c>
      <c r="E44" s="18">
        <v>29</v>
      </c>
      <c r="F44" s="18">
        <v>20</v>
      </c>
      <c r="G44" s="18">
        <v>27</v>
      </c>
      <c r="H44" s="18"/>
      <c r="I44" s="18">
        <v>14</v>
      </c>
      <c r="J44" s="18">
        <v>28</v>
      </c>
    </row>
    <row r="45" spans="1:10" s="13" customFormat="1" ht="14" customHeight="1">
      <c r="A45" s="13">
        <f>A42+1</f>
        <v>10</v>
      </c>
      <c r="B45" s="24" t="s">
        <v>8</v>
      </c>
      <c r="C45" s="19" t="str">
        <f t="shared" ref="C45:H45" si="26">IF(AND(ISNUMBER(C44),ISNUMBER(C$4)),IF(C$7&lt;&gt;C$5,IF(C44&lt;6,"forte",10^(((C44*LOG(C$4/C$6))+((C$5*LOG(C$6))-(C$7*LOG(C$4))))/(C$5-C$7))),"-"),"-")</f>
        <v>-</v>
      </c>
      <c r="D45" s="19">
        <f t="shared" si="26"/>
        <v>9.6314804344024382E-2</v>
      </c>
      <c r="E45" s="19">
        <f t="shared" si="26"/>
        <v>1.5157165665103982</v>
      </c>
      <c r="F45" s="19">
        <f t="shared" si="26"/>
        <v>11.887954313095587</v>
      </c>
      <c r="G45" s="19">
        <f t="shared" si="26"/>
        <v>0.50000000000000122</v>
      </c>
      <c r="H45" s="19" t="str">
        <f t="shared" si="26"/>
        <v>-</v>
      </c>
      <c r="I45" s="19">
        <f>IF(AND(ISNUMBER(I44),ISNUMBER(I$4)),IF(I$7&lt;&gt;I$5,IF(I44&lt;6,"forte",10^(((I44*LOG(I$4/I$6))+((I$5*LOG(I$6))-(I$7*LOG(I$4))))/(I$5-I$7))),"-"),"-")</f>
        <v>20.158736798317999</v>
      </c>
      <c r="J45" s="19">
        <f>IF(AND(ISNUMBER(J44),ISNUMBER(J$4)),IF(J$7&lt;&gt;J$5,IF(J44&lt;6,"forte",10^(((J44*LOG(J$4/J$6))+((J$5*LOG(J$6))-(J$7*LOG(J$4))))/(J$5-J$7))),"-"),"-")</f>
        <v>0.35355339059327456</v>
      </c>
    </row>
    <row r="46" spans="1:10" s="13" customFormat="1" ht="14" customHeight="1" thickBot="1">
      <c r="B46" s="25" t="s">
        <v>9</v>
      </c>
      <c r="C46" s="21" t="str">
        <f t="shared" ref="C46:H46" si="27">IF(ISNUMBER(C44),IF(C44&gt;C$5,"Sensible",IF(C44&lt;=C$7,"Résistant","Intermédiaire")),"-")</f>
        <v>-</v>
      </c>
      <c r="D46" s="21" t="str">
        <f t="shared" si="27"/>
        <v>Sensible</v>
      </c>
      <c r="E46" s="21" t="str">
        <f t="shared" si="27"/>
        <v>Sensible</v>
      </c>
      <c r="F46" s="21" t="str">
        <f t="shared" si="27"/>
        <v>Intermédiaire</v>
      </c>
      <c r="G46" s="21" t="str">
        <f t="shared" si="27"/>
        <v>Sensible</v>
      </c>
      <c r="H46" s="21" t="str">
        <f t="shared" si="27"/>
        <v>-</v>
      </c>
      <c r="I46" s="21" t="str">
        <f>IF(ISNUMBER(I44),IF(I44&gt;I$5,"Sensible",IF(I44&lt;=I$7,"Résistant","Intermédiaire")),"-")</f>
        <v>Intermédiaire</v>
      </c>
      <c r="J46" s="21" t="str">
        <f>IF(ISNUMBER(J44),IF(J44&gt;J$5,"Sensible",IF(J44&lt;=J$7,"Résistant","Intermédiaire")),"-")</f>
        <v>Sensible</v>
      </c>
    </row>
    <row r="47" spans="1:10" s="14" customFormat="1" ht="14" customHeight="1">
      <c r="A47" s="33" t="s">
        <v>72</v>
      </c>
      <c r="B47" s="23" t="s">
        <v>7</v>
      </c>
      <c r="C47" s="18"/>
      <c r="D47" s="18">
        <v>20</v>
      </c>
      <c r="E47" s="18">
        <v>31</v>
      </c>
      <c r="F47" s="18">
        <v>19</v>
      </c>
      <c r="G47" s="18">
        <v>25</v>
      </c>
      <c r="H47" s="18"/>
      <c r="I47" s="18">
        <v>13</v>
      </c>
      <c r="J47" s="18">
        <v>21</v>
      </c>
    </row>
    <row r="48" spans="1:10" s="13" customFormat="1" ht="14" customHeight="1">
      <c r="A48" s="13">
        <f>A45+1</f>
        <v>11</v>
      </c>
      <c r="B48" s="24" t="s">
        <v>8</v>
      </c>
      <c r="C48" s="19" t="str">
        <f t="shared" ref="C48:H48" si="28">IF(AND(ISNUMBER(C47),ISNUMBER(C$4)),IF(C$7&lt;&gt;C$5,IF(C47&lt;6,"forte",10^(((C47*LOG(C$4/C$6))+((C$5*LOG(C$6))-(C$7*LOG(C$4))))/(C$5-C$7))),"-"),"-")</f>
        <v>-</v>
      </c>
      <c r="D48" s="19">
        <f t="shared" si="28"/>
        <v>0.52946268622960657</v>
      </c>
      <c r="E48" s="19">
        <f t="shared" si="28"/>
        <v>1.1486983549970351</v>
      </c>
      <c r="F48" s="19">
        <f t="shared" si="28"/>
        <v>14.491578628222513</v>
      </c>
      <c r="G48" s="19">
        <f t="shared" si="28"/>
        <v>1.0000000000000027</v>
      </c>
      <c r="H48" s="19" t="str">
        <f t="shared" si="28"/>
        <v>-</v>
      </c>
      <c r="I48" s="19">
        <f>IF(AND(ISNUMBER(I47),ISNUMBER(I$4)),IF(I$7&lt;&gt;I$5,IF(I47&lt;6,"forte",10^(((I47*LOG(I$4/I$6))+((I$5*LOG(I$6))-(I$7*LOG(I$4))))/(I$5-I$7))),"-"),"-")</f>
        <v>25.398416831491232</v>
      </c>
      <c r="J48" s="19">
        <f>IF(AND(ISNUMBER(J47),ISNUMBER(J$4)),IF(J$7&lt;&gt;J$5,IF(J47&lt;6,"forte",10^(((J47*LOG(J$4/J$6))+((J$5*LOG(J$6))-(J$7*LOG(J$4))))/(J$5-J$7))),"-"),"-")</f>
        <v>4.0000000000000071</v>
      </c>
    </row>
    <row r="49" spans="1:10" s="13" customFormat="1" ht="14" customHeight="1" thickBot="1">
      <c r="B49" s="25" t="s">
        <v>9</v>
      </c>
      <c r="C49" s="21" t="str">
        <f t="shared" ref="C49:H49" si="29">IF(ISNUMBER(C47),IF(C47&gt;C$5,"Sensible",IF(C47&lt;=C$7,"Résistant","Intermédiaire")),"-")</f>
        <v>-</v>
      </c>
      <c r="D49" s="21" t="str">
        <f t="shared" si="29"/>
        <v>Intermédiaire</v>
      </c>
      <c r="E49" s="21" t="str">
        <f t="shared" si="29"/>
        <v>Sensible</v>
      </c>
      <c r="F49" s="21" t="str">
        <f t="shared" si="29"/>
        <v>Intermédiaire</v>
      </c>
      <c r="G49" s="21" t="str">
        <f t="shared" si="29"/>
        <v>Sensible</v>
      </c>
      <c r="H49" s="21" t="str">
        <f t="shared" si="29"/>
        <v>-</v>
      </c>
      <c r="I49" s="21" t="str">
        <f>IF(ISNUMBER(I47),IF(I47&gt;I$5,"Sensible",IF(I47&lt;=I$7,"Résistant","Intermédiaire")),"-")</f>
        <v>Intermédiaire</v>
      </c>
      <c r="J49" s="21" t="str">
        <f>IF(ISNUMBER(J47),IF(J47&gt;J$5,"Sensible",IF(J47&lt;=J$7,"Résistant","Intermédiaire")),"-")</f>
        <v>Intermédiaire</v>
      </c>
    </row>
    <row r="50" spans="1:10" s="14" customFormat="1" ht="14" customHeight="1">
      <c r="A50" s="33"/>
      <c r="B50" s="23" t="s">
        <v>7</v>
      </c>
      <c r="C50" s="18"/>
      <c r="D50" s="18"/>
      <c r="E50" s="18"/>
      <c r="F50" s="18"/>
      <c r="G50" s="18"/>
      <c r="H50" s="18"/>
      <c r="I50" s="18"/>
      <c r="J50" s="18"/>
    </row>
    <row r="51" spans="1:10" s="13" customFormat="1" ht="14" customHeight="1">
      <c r="A51" s="13">
        <f>A48+1</f>
        <v>12</v>
      </c>
      <c r="B51" s="24" t="s">
        <v>8</v>
      </c>
      <c r="C51" s="19" t="str">
        <f t="shared" ref="C51:H51" si="30">IF(AND(ISNUMBER(C50),ISNUMBER(C$4)),IF(C$7&lt;&gt;C$5,IF(C50&lt;6,"forte",10^(((C50*LOG(C$4/C$6))+((C$5*LOG(C$6))-(C$7*LOG(C$4))))/(C$5-C$7))),"-"),"-")</f>
        <v>-</v>
      </c>
      <c r="D51" s="19" t="str">
        <f t="shared" si="30"/>
        <v>-</v>
      </c>
      <c r="E51" s="19" t="str">
        <f t="shared" si="30"/>
        <v>-</v>
      </c>
      <c r="F51" s="19" t="str">
        <f t="shared" si="30"/>
        <v>-</v>
      </c>
      <c r="G51" s="19" t="str">
        <f t="shared" si="30"/>
        <v>-</v>
      </c>
      <c r="H51" s="19" t="str">
        <f t="shared" si="30"/>
        <v>-</v>
      </c>
      <c r="I51" s="19" t="str">
        <f>IF(AND(ISNUMBER(I50),ISNUMBER(I$4)),IF(I$7&lt;&gt;I$5,IF(I50&lt;6,"forte",10^(((I50*LOG(I$4/I$6))+((I$5*LOG(I$6))-(I$7*LOG(I$4))))/(I$5-I$7))),"-"),"-")</f>
        <v>-</v>
      </c>
      <c r="J51" s="19" t="str">
        <f>IF(AND(ISNUMBER(J50),ISNUMBER(J$4)),IF(J$7&lt;&gt;J$5,IF(J50&lt;6,"forte",10^(((J50*LOG(J$4/J$6))+((J$5*LOG(J$6))-(J$7*LOG(J$4))))/(J$5-J$7))),"-"),"-")</f>
        <v>-</v>
      </c>
    </row>
    <row r="52" spans="1:10" s="13" customFormat="1" ht="14" customHeight="1" thickBot="1">
      <c r="B52" s="25" t="s">
        <v>9</v>
      </c>
      <c r="C52" s="21" t="str">
        <f t="shared" ref="C52:H52" si="31">IF(ISNUMBER(C50),IF(C50&gt;C$5,"Sensible",IF(C50&lt;=C$7,"Résistant","Intermédiaire")),"-")</f>
        <v>-</v>
      </c>
      <c r="D52" s="21" t="str">
        <f t="shared" si="31"/>
        <v>-</v>
      </c>
      <c r="E52" s="21" t="str">
        <f t="shared" si="31"/>
        <v>-</v>
      </c>
      <c r="F52" s="21" t="str">
        <f t="shared" si="31"/>
        <v>-</v>
      </c>
      <c r="G52" s="21" t="str">
        <f t="shared" si="31"/>
        <v>-</v>
      </c>
      <c r="H52" s="21" t="str">
        <f t="shared" si="31"/>
        <v>-</v>
      </c>
      <c r="I52" s="21" t="str">
        <f>IF(ISNUMBER(I50),IF(I50&gt;I$5,"Sensible",IF(I50&lt;=I$7,"Résistant","Intermédiaire")),"-")</f>
        <v>-</v>
      </c>
      <c r="J52" s="21" t="str">
        <f>IF(ISNUMBER(J50),IF(J50&gt;J$5,"Sensible",IF(J50&lt;=J$7,"Résistant","Intermédiaire")),"-")</f>
        <v>-</v>
      </c>
    </row>
    <row r="53" spans="1:10" s="14" customFormat="1" ht="14" customHeight="1">
      <c r="A53" s="33"/>
      <c r="B53" s="23" t="s">
        <v>7</v>
      </c>
      <c r="C53" s="18"/>
      <c r="D53" s="18"/>
      <c r="E53" s="18"/>
      <c r="F53" s="18"/>
      <c r="G53" s="18"/>
      <c r="H53" s="18"/>
      <c r="I53" s="18"/>
      <c r="J53" s="18"/>
    </row>
    <row r="54" spans="1:10" s="13" customFormat="1" ht="14" customHeight="1">
      <c r="A54" s="13">
        <f>A51+1</f>
        <v>13</v>
      </c>
      <c r="B54" s="24" t="s">
        <v>8</v>
      </c>
      <c r="C54" s="19" t="str">
        <f t="shared" ref="C54:H54" si="32">IF(AND(ISNUMBER(C53),ISNUMBER(C$4)),IF(C$7&lt;&gt;C$5,IF(C53&lt;6,"forte",10^(((C53*LOG(C$4/C$6))+((C$5*LOG(C$6))-(C$7*LOG(C$4))))/(C$5-C$7))),"-"),"-")</f>
        <v>-</v>
      </c>
      <c r="D54" s="19" t="str">
        <f t="shared" si="32"/>
        <v>-</v>
      </c>
      <c r="E54" s="19" t="str">
        <f t="shared" si="32"/>
        <v>-</v>
      </c>
      <c r="F54" s="19" t="str">
        <f t="shared" si="32"/>
        <v>-</v>
      </c>
      <c r="G54" s="19" t="str">
        <f t="shared" si="32"/>
        <v>-</v>
      </c>
      <c r="H54" s="19" t="str">
        <f t="shared" si="32"/>
        <v>-</v>
      </c>
      <c r="I54" s="19" t="str">
        <f>IF(AND(ISNUMBER(I53),ISNUMBER(I$4)),IF(I$7&lt;&gt;I$5,IF(I53&lt;6,"forte",10^(((I53*LOG(I$4/I$6))+((I$5*LOG(I$6))-(I$7*LOG(I$4))))/(I$5-I$7))),"-"),"-")</f>
        <v>-</v>
      </c>
      <c r="J54" s="19" t="str">
        <f>IF(AND(ISNUMBER(J53),ISNUMBER(J$4)),IF(J$7&lt;&gt;J$5,IF(J53&lt;6,"forte",10^(((J53*LOG(J$4/J$6))+((J$5*LOG(J$6))-(J$7*LOG(J$4))))/(J$5-J$7))),"-"),"-")</f>
        <v>-</v>
      </c>
    </row>
    <row r="55" spans="1:10" s="13" customFormat="1" ht="14" customHeight="1" thickBot="1">
      <c r="B55" s="25" t="s">
        <v>9</v>
      </c>
      <c r="C55" s="21" t="str">
        <f t="shared" ref="C55:H55" si="33">IF(ISNUMBER(C53),IF(C53&gt;C$5,"Sensible",IF(C53&lt;=C$7,"Résistant","Intermédiaire")),"-")</f>
        <v>-</v>
      </c>
      <c r="D55" s="21" t="str">
        <f t="shared" si="33"/>
        <v>-</v>
      </c>
      <c r="E55" s="21" t="str">
        <f t="shared" si="33"/>
        <v>-</v>
      </c>
      <c r="F55" s="21" t="str">
        <f t="shared" si="33"/>
        <v>-</v>
      </c>
      <c r="G55" s="21" t="str">
        <f t="shared" si="33"/>
        <v>-</v>
      </c>
      <c r="H55" s="21" t="str">
        <f t="shared" si="33"/>
        <v>-</v>
      </c>
      <c r="I55" s="21" t="str">
        <f>IF(ISNUMBER(I53),IF(I53&gt;I$5,"Sensible",IF(I53&lt;=I$7,"Résistant","Intermédiaire")),"-")</f>
        <v>-</v>
      </c>
      <c r="J55" s="21" t="str">
        <f>IF(ISNUMBER(J53),IF(J53&gt;J$5,"Sensible",IF(J53&lt;=J$7,"Résistant","Intermédiaire")),"-")</f>
        <v>-</v>
      </c>
    </row>
    <row r="56" spans="1:10" s="14" customFormat="1" ht="14" customHeight="1">
      <c r="A56" s="33"/>
      <c r="B56" s="23" t="s">
        <v>7</v>
      </c>
      <c r="C56" s="18"/>
      <c r="D56" s="18"/>
      <c r="E56" s="18"/>
      <c r="F56" s="18"/>
      <c r="G56" s="18"/>
      <c r="H56" s="18"/>
      <c r="I56" s="18"/>
      <c r="J56" s="18"/>
    </row>
    <row r="57" spans="1:10" s="13" customFormat="1" ht="14" customHeight="1">
      <c r="A57" s="13">
        <f>A54+1</f>
        <v>14</v>
      </c>
      <c r="B57" s="24" t="s">
        <v>8</v>
      </c>
      <c r="C57" s="19" t="str">
        <f t="shared" ref="C57:H57" si="34">IF(AND(ISNUMBER(C56),ISNUMBER(C$4)),IF(C$7&lt;&gt;C$5,IF(C56&lt;6,"forte",10^(((C56*LOG(C$4/C$6))+((C$5*LOG(C$6))-(C$7*LOG(C$4))))/(C$5-C$7))),"-"),"-")</f>
        <v>-</v>
      </c>
      <c r="D57" s="19" t="str">
        <f t="shared" si="34"/>
        <v>-</v>
      </c>
      <c r="E57" s="19" t="str">
        <f t="shared" si="34"/>
        <v>-</v>
      </c>
      <c r="F57" s="19" t="str">
        <f t="shared" si="34"/>
        <v>-</v>
      </c>
      <c r="G57" s="19" t="str">
        <f t="shared" si="34"/>
        <v>-</v>
      </c>
      <c r="H57" s="19" t="str">
        <f t="shared" si="34"/>
        <v>-</v>
      </c>
      <c r="I57" s="19" t="str">
        <f>IF(AND(ISNUMBER(I56),ISNUMBER(I$4)),IF(I$7&lt;&gt;I$5,IF(I56&lt;6,"forte",10^(((I56*LOG(I$4/I$6))+((I$5*LOG(I$6))-(I$7*LOG(I$4))))/(I$5-I$7))),"-"),"-")</f>
        <v>-</v>
      </c>
      <c r="J57" s="19" t="str">
        <f>IF(AND(ISNUMBER(J56),ISNUMBER(J$4)),IF(J$7&lt;&gt;J$5,IF(J56&lt;6,"forte",10^(((J56*LOG(J$4/J$6))+((J$5*LOG(J$6))-(J$7*LOG(J$4))))/(J$5-J$7))),"-"),"-")</f>
        <v>-</v>
      </c>
    </row>
    <row r="58" spans="1:10" s="13" customFormat="1" ht="14" customHeight="1" thickBot="1">
      <c r="B58" s="25" t="s">
        <v>9</v>
      </c>
      <c r="C58" s="21" t="str">
        <f t="shared" ref="C58:H58" si="35">IF(ISNUMBER(C56),IF(C56&gt;C$5,"Sensible",IF(C56&lt;=C$7,"Résistant","Intermédiaire")),"-")</f>
        <v>-</v>
      </c>
      <c r="D58" s="21" t="str">
        <f t="shared" si="35"/>
        <v>-</v>
      </c>
      <c r="E58" s="21" t="str">
        <f t="shared" si="35"/>
        <v>-</v>
      </c>
      <c r="F58" s="21" t="str">
        <f t="shared" si="35"/>
        <v>-</v>
      </c>
      <c r="G58" s="21" t="str">
        <f t="shared" si="35"/>
        <v>-</v>
      </c>
      <c r="H58" s="21" t="str">
        <f t="shared" si="35"/>
        <v>-</v>
      </c>
      <c r="I58" s="21" t="str">
        <f>IF(ISNUMBER(I56),IF(I56&gt;I$5,"Sensible",IF(I56&lt;=I$7,"Résistant","Intermédiaire")),"-")</f>
        <v>-</v>
      </c>
      <c r="J58" s="21" t="str">
        <f>IF(ISNUMBER(J56),IF(J56&gt;J$5,"Sensible",IF(J56&lt;=J$7,"Résistant","Intermédiaire")),"-")</f>
        <v>-</v>
      </c>
    </row>
    <row r="59" spans="1:10" s="14" customFormat="1" ht="14" customHeight="1">
      <c r="A59" s="33"/>
      <c r="B59" s="23" t="s">
        <v>7</v>
      </c>
      <c r="C59" s="18"/>
      <c r="D59" s="18"/>
      <c r="E59" s="18"/>
      <c r="F59" s="18"/>
      <c r="G59" s="18"/>
      <c r="H59" s="18"/>
      <c r="I59" s="18"/>
      <c r="J59" s="18"/>
    </row>
    <row r="60" spans="1:10" s="13" customFormat="1" ht="14" customHeight="1">
      <c r="A60" s="13">
        <f>A57+1</f>
        <v>15</v>
      </c>
      <c r="B60" s="24" t="s">
        <v>8</v>
      </c>
      <c r="C60" s="19" t="str">
        <f t="shared" ref="C60:H60" si="36">IF(AND(ISNUMBER(C59),ISNUMBER(C$4)),IF(C$7&lt;&gt;C$5,IF(C59&lt;6,"forte",10^(((C59*LOG(C$4/C$6))+((C$5*LOG(C$6))-(C$7*LOG(C$4))))/(C$5-C$7))),"-"),"-")</f>
        <v>-</v>
      </c>
      <c r="D60" s="19" t="str">
        <f t="shared" si="36"/>
        <v>-</v>
      </c>
      <c r="E60" s="19" t="str">
        <f t="shared" si="36"/>
        <v>-</v>
      </c>
      <c r="F60" s="19" t="str">
        <f t="shared" si="36"/>
        <v>-</v>
      </c>
      <c r="G60" s="19" t="str">
        <f t="shared" si="36"/>
        <v>-</v>
      </c>
      <c r="H60" s="19" t="str">
        <f t="shared" si="36"/>
        <v>-</v>
      </c>
      <c r="I60" s="19" t="str">
        <f>IF(AND(ISNUMBER(I59),ISNUMBER(I$4)),IF(I$7&lt;&gt;I$5,IF(I59&lt;6,"forte",10^(((I59*LOG(I$4/I$6))+((I$5*LOG(I$6))-(I$7*LOG(I$4))))/(I$5-I$7))),"-"),"-")</f>
        <v>-</v>
      </c>
      <c r="J60" s="19" t="str">
        <f>IF(AND(ISNUMBER(J59),ISNUMBER(J$4)),IF(J$7&lt;&gt;J$5,IF(J59&lt;6,"forte",10^(((J59*LOG(J$4/J$6))+((J$5*LOG(J$6))-(J$7*LOG(J$4))))/(J$5-J$7))),"-"),"-")</f>
        <v>-</v>
      </c>
    </row>
    <row r="61" spans="1:10" s="13" customFormat="1" ht="14" customHeight="1" thickBot="1">
      <c r="B61" s="25" t="s">
        <v>9</v>
      </c>
      <c r="C61" s="21" t="str">
        <f t="shared" ref="C61:H61" si="37">IF(ISNUMBER(C59),IF(C59&gt;C$5,"Sensible",IF(C59&lt;=C$7,"Résistant","Intermédiaire")),"-")</f>
        <v>-</v>
      </c>
      <c r="D61" s="21" t="str">
        <f t="shared" si="37"/>
        <v>-</v>
      </c>
      <c r="E61" s="21" t="str">
        <f t="shared" si="37"/>
        <v>-</v>
      </c>
      <c r="F61" s="21" t="str">
        <f t="shared" si="37"/>
        <v>-</v>
      </c>
      <c r="G61" s="21" t="str">
        <f t="shared" si="37"/>
        <v>-</v>
      </c>
      <c r="H61" s="21" t="str">
        <f t="shared" si="37"/>
        <v>-</v>
      </c>
      <c r="I61" s="21" t="str">
        <f>IF(ISNUMBER(I59),IF(I59&gt;I$5,"Sensible",IF(I59&lt;=I$7,"Résistant","Intermédiaire")),"-")</f>
        <v>-</v>
      </c>
      <c r="J61" s="21" t="str">
        <f>IF(ISNUMBER(J59),IF(J59&gt;J$5,"Sensible",IF(J59&lt;=J$7,"Résistant","Intermédiaire")),"-")</f>
        <v>-</v>
      </c>
    </row>
    <row r="62" spans="1:10" s="14" customFormat="1" ht="14" customHeight="1">
      <c r="A62" s="33"/>
      <c r="B62" s="23" t="s">
        <v>7</v>
      </c>
      <c r="C62" s="18"/>
      <c r="D62" s="18"/>
      <c r="E62" s="18"/>
      <c r="F62" s="18"/>
      <c r="G62" s="18"/>
      <c r="H62" s="18"/>
      <c r="I62" s="18"/>
      <c r="J62" s="18"/>
    </row>
    <row r="63" spans="1:10" s="13" customFormat="1" ht="14" customHeight="1">
      <c r="A63" s="13">
        <f>A60+1</f>
        <v>16</v>
      </c>
      <c r="B63" s="24" t="s">
        <v>8</v>
      </c>
      <c r="C63" s="19" t="str">
        <f t="shared" ref="C63:H63" si="38">IF(AND(ISNUMBER(C62),ISNUMBER(C$4)),IF(C$7&lt;&gt;C$5,IF(C62&lt;6,"forte",10^(((C62*LOG(C$4/C$6))+((C$5*LOG(C$6))-(C$7*LOG(C$4))))/(C$5-C$7))),"-"),"-")</f>
        <v>-</v>
      </c>
      <c r="D63" s="19" t="str">
        <f t="shared" si="38"/>
        <v>-</v>
      </c>
      <c r="E63" s="19" t="str">
        <f t="shared" si="38"/>
        <v>-</v>
      </c>
      <c r="F63" s="19" t="str">
        <f t="shared" si="38"/>
        <v>-</v>
      </c>
      <c r="G63" s="19" t="str">
        <f t="shared" si="38"/>
        <v>-</v>
      </c>
      <c r="H63" s="19" t="str">
        <f t="shared" si="38"/>
        <v>-</v>
      </c>
      <c r="I63" s="19" t="str">
        <f>IF(AND(ISNUMBER(I62),ISNUMBER(I$4)),IF(I$7&lt;&gt;I$5,IF(I62&lt;6,"forte",10^(((I62*LOG(I$4/I$6))+((I$5*LOG(I$6))-(I$7*LOG(I$4))))/(I$5-I$7))),"-"),"-")</f>
        <v>-</v>
      </c>
      <c r="J63" s="19" t="str">
        <f>IF(AND(ISNUMBER(J62),ISNUMBER(J$4)),IF(J$7&lt;&gt;J$5,IF(J62&lt;6,"forte",10^(((J62*LOG(J$4/J$6))+((J$5*LOG(J$6))-(J$7*LOG(J$4))))/(J$5-J$7))),"-"),"-")</f>
        <v>-</v>
      </c>
    </row>
    <row r="64" spans="1:10" s="13" customFormat="1" ht="14" customHeight="1" thickBot="1">
      <c r="B64" s="25" t="s">
        <v>9</v>
      </c>
      <c r="C64" s="21" t="str">
        <f t="shared" ref="C64:H64" si="39">IF(ISNUMBER(C62),IF(C62&gt;C$5,"Sensible",IF(C62&lt;=C$7,"Résistant","Intermédiaire")),"-")</f>
        <v>-</v>
      </c>
      <c r="D64" s="21" t="str">
        <f t="shared" si="39"/>
        <v>-</v>
      </c>
      <c r="E64" s="21" t="str">
        <f t="shared" si="39"/>
        <v>-</v>
      </c>
      <c r="F64" s="21" t="str">
        <f t="shared" si="39"/>
        <v>-</v>
      </c>
      <c r="G64" s="21" t="str">
        <f t="shared" si="39"/>
        <v>-</v>
      </c>
      <c r="H64" s="21" t="str">
        <f t="shared" si="39"/>
        <v>-</v>
      </c>
      <c r="I64" s="21" t="str">
        <f>IF(ISNUMBER(I62),IF(I62&gt;I$5,"Sensible",IF(I62&lt;=I$7,"Résistant","Intermédiaire")),"-")</f>
        <v>-</v>
      </c>
      <c r="J64" s="21" t="str">
        <f>IF(ISNUMBER(J62),IF(J62&gt;J$5,"Sensible",IF(J62&lt;=J$7,"Résistant","Intermédiaire")),"-")</f>
        <v>-</v>
      </c>
    </row>
  </sheetData>
  <phoneticPr fontId="16"/>
  <conditionalFormatting sqref="C15:H15 J15 C19:J19 C22:J22 C25:J25 C28:J28 C31:J31 C34:J34 C37:J37 C40:J40 C43:J43 C46:J46 C49:J49 C52:J52 C55:J55 C58:J58 C61:J61 C64:J64">
    <cfRule type="cellIs" dxfId="5" priority="1" stopIfTrue="1" operator="equal">
      <formula>"Sensible"</formula>
    </cfRule>
    <cfRule type="cellIs" dxfId="4" priority="2" stopIfTrue="1" operator="equal">
      <formula>"Résistant"</formula>
    </cfRule>
    <cfRule type="cellIs" dxfId="3" priority="3" stopIfTrue="1" operator="equal">
      <formula>"Intermédiaire"</formula>
    </cfRule>
  </conditionalFormatting>
  <printOptions horizontalCentered="1"/>
  <pageMargins left="0.55118110236220474" right="0.55118110236220474" top="0.39370078740157483" bottom="0.39370078740157483" header="0.51181102362204722" footer="0.51181102362204722"/>
  <pageSetup paperSize="0" scale="80" orientation="portrait" horizontalDpi="4294967292" verticalDpi="429496729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workbookViewId="0">
      <selection sqref="A1:A65536"/>
    </sheetView>
  </sheetViews>
  <sheetFormatPr baseColWidth="10" defaultRowHeight="16"/>
  <cols>
    <col min="1" max="1" width="9.6640625" style="2" customWidth="1"/>
    <col min="2" max="2" width="14.83203125" style="2" customWidth="1"/>
    <col min="3" max="8" width="6.33203125" style="2" customWidth="1"/>
    <col min="9" max="9" width="9" customWidth="1"/>
    <col min="10" max="15" width="6.33203125" style="2" customWidth="1"/>
    <col min="16" max="16384" width="10.83203125" style="2"/>
  </cols>
  <sheetData>
    <row r="1" spans="1:15">
      <c r="A1" s="84"/>
      <c r="B1" s="84"/>
      <c r="C1" s="84"/>
      <c r="D1" s="84"/>
      <c r="E1" s="84"/>
      <c r="F1" s="84"/>
      <c r="G1" s="84"/>
      <c r="H1" s="84"/>
      <c r="J1" s="84"/>
      <c r="K1" s="84"/>
      <c r="L1" s="84"/>
      <c r="M1" s="84"/>
      <c r="N1" s="84"/>
      <c r="O1" s="84"/>
    </row>
    <row r="2" spans="1:15">
      <c r="C2" s="2" t="s">
        <v>92</v>
      </c>
      <c r="J2" s="2" t="s">
        <v>93</v>
      </c>
    </row>
    <row r="3" spans="1:15" ht="28" customHeight="1">
      <c r="C3" s="57" t="s">
        <v>82</v>
      </c>
      <c r="D3" s="57" t="s">
        <v>49</v>
      </c>
      <c r="E3" s="57" t="s">
        <v>44</v>
      </c>
      <c r="F3" s="57" t="s">
        <v>45</v>
      </c>
      <c r="G3" s="57" t="s">
        <v>47</v>
      </c>
      <c r="H3" s="57" t="s">
        <v>81</v>
      </c>
      <c r="J3" s="57" t="s">
        <v>82</v>
      </c>
      <c r="K3" s="57" t="s">
        <v>49</v>
      </c>
      <c r="L3" s="57" t="s">
        <v>44</v>
      </c>
      <c r="M3" s="57" t="s">
        <v>45</v>
      </c>
      <c r="N3" s="57" t="s">
        <v>47</v>
      </c>
      <c r="O3" s="57" t="s">
        <v>81</v>
      </c>
    </row>
    <row r="4" spans="1:15" ht="16" customHeight="1">
      <c r="B4" s="61" t="s">
        <v>3</v>
      </c>
      <c r="C4" s="62">
        <v>4</v>
      </c>
      <c r="D4" s="62">
        <v>4</v>
      </c>
      <c r="E4" s="62">
        <v>8</v>
      </c>
      <c r="F4" s="62">
        <v>1</v>
      </c>
      <c r="G4" s="62">
        <v>4</v>
      </c>
      <c r="H4" s="62">
        <v>4</v>
      </c>
      <c r="J4" s="62">
        <v>4</v>
      </c>
      <c r="K4" s="62">
        <v>4</v>
      </c>
      <c r="L4" s="62">
        <v>8</v>
      </c>
      <c r="M4" s="62">
        <v>1</v>
      </c>
      <c r="N4" s="62">
        <v>4</v>
      </c>
      <c r="O4" s="62">
        <v>4</v>
      </c>
    </row>
    <row r="5" spans="1:15" ht="16" customHeight="1">
      <c r="B5" s="61" t="s">
        <v>4</v>
      </c>
      <c r="C5" s="63">
        <v>19</v>
      </c>
      <c r="D5" s="63">
        <v>21</v>
      </c>
      <c r="E5" s="63">
        <v>18</v>
      </c>
      <c r="F5" s="63">
        <v>22</v>
      </c>
      <c r="G5" s="63">
        <v>16</v>
      </c>
      <c r="H5" s="63">
        <v>19</v>
      </c>
      <c r="J5" s="63">
        <v>19</v>
      </c>
      <c r="K5" s="63">
        <v>21</v>
      </c>
      <c r="L5" s="63">
        <v>18</v>
      </c>
      <c r="M5" s="63">
        <v>22</v>
      </c>
      <c r="N5" s="63">
        <v>16</v>
      </c>
      <c r="O5" s="63">
        <v>19</v>
      </c>
    </row>
    <row r="6" spans="1:15" ht="16" customHeight="1">
      <c r="B6" s="61" t="s">
        <v>5</v>
      </c>
      <c r="C6" s="62">
        <v>16</v>
      </c>
      <c r="D6" s="62">
        <v>32</v>
      </c>
      <c r="E6" s="62">
        <v>32</v>
      </c>
      <c r="F6" s="62">
        <v>4</v>
      </c>
      <c r="G6" s="62">
        <v>8</v>
      </c>
      <c r="H6" s="62">
        <v>16</v>
      </c>
      <c r="J6" s="62">
        <v>16</v>
      </c>
      <c r="K6" s="62">
        <v>32</v>
      </c>
      <c r="L6" s="62">
        <v>32</v>
      </c>
      <c r="M6" s="62">
        <v>4</v>
      </c>
      <c r="N6" s="62">
        <v>8</v>
      </c>
      <c r="O6" s="62">
        <v>16</v>
      </c>
    </row>
    <row r="7" spans="1:15" ht="16" customHeight="1">
      <c r="B7" s="64" t="s">
        <v>6</v>
      </c>
      <c r="C7" s="65">
        <v>14</v>
      </c>
      <c r="D7" s="65">
        <v>15</v>
      </c>
      <c r="E7" s="65">
        <v>12</v>
      </c>
      <c r="F7" s="65">
        <v>17</v>
      </c>
      <c r="G7" s="65">
        <v>14</v>
      </c>
      <c r="H7" s="65">
        <v>14</v>
      </c>
      <c r="J7" s="65">
        <v>14</v>
      </c>
      <c r="K7" s="65">
        <v>15</v>
      </c>
      <c r="L7" s="65">
        <v>12</v>
      </c>
      <c r="M7" s="65">
        <v>17</v>
      </c>
      <c r="N7" s="65">
        <v>14</v>
      </c>
      <c r="O7" s="65">
        <v>14</v>
      </c>
    </row>
    <row r="8" spans="1:15" s="31" customFormat="1" ht="9" customHeight="1" thickBot="1">
      <c r="B8" s="34"/>
      <c r="C8" s="35"/>
      <c r="D8" s="35"/>
      <c r="E8" s="35"/>
      <c r="F8" s="35"/>
      <c r="G8" s="35"/>
      <c r="H8" s="35"/>
      <c r="J8" s="35"/>
      <c r="K8" s="35"/>
      <c r="L8" s="35"/>
      <c r="M8" s="35"/>
      <c r="N8" s="35"/>
      <c r="O8" s="35"/>
    </row>
    <row r="9" spans="1:15" s="52" customFormat="1" ht="22" customHeight="1" thickBot="1">
      <c r="A9" s="48" t="s">
        <v>35</v>
      </c>
      <c r="B9" s="36"/>
      <c r="C9" s="51" t="str">
        <f t="shared" ref="C9:H9" si="0">C3</f>
        <v>AMX</v>
      </c>
      <c r="D9" s="51" t="str">
        <f t="shared" si="0"/>
        <v>CTX</v>
      </c>
      <c r="E9" s="51" t="str">
        <f t="shared" si="0"/>
        <v>CF</v>
      </c>
      <c r="F9" s="51" t="str">
        <f t="shared" si="0"/>
        <v>E</v>
      </c>
      <c r="G9" s="51" t="str">
        <f t="shared" si="0"/>
        <v>GM</v>
      </c>
      <c r="H9" s="51" t="str">
        <f t="shared" si="0"/>
        <v>RA</v>
      </c>
      <c r="J9" s="51" t="str">
        <f t="shared" ref="J9:O9" si="1">J3</f>
        <v>AMX</v>
      </c>
      <c r="K9" s="51" t="str">
        <f t="shared" si="1"/>
        <v>CTX</v>
      </c>
      <c r="L9" s="51" t="str">
        <f t="shared" si="1"/>
        <v>CF</v>
      </c>
      <c r="M9" s="51" t="str">
        <f t="shared" si="1"/>
        <v>E</v>
      </c>
      <c r="N9" s="51" t="str">
        <f t="shared" si="1"/>
        <v>GM</v>
      </c>
      <c r="O9" s="51" t="str">
        <f t="shared" si="1"/>
        <v>RA</v>
      </c>
    </row>
    <row r="10" spans="1:15" s="91" customFormat="1" ht="17" customHeight="1">
      <c r="A10" s="88"/>
      <c r="B10" s="89" t="s">
        <v>36</v>
      </c>
      <c r="C10" s="90">
        <f t="shared" ref="C10:H10" si="2">AVERAGE(C17,C20,C23,C26,C29,C32,C35,C38,C41,C44,C47,C50,C53,C56,C59)</f>
        <v>23.875</v>
      </c>
      <c r="D10" s="90">
        <f t="shared" si="2"/>
        <v>36.5</v>
      </c>
      <c r="E10" s="90">
        <f t="shared" si="2"/>
        <v>21.75</v>
      </c>
      <c r="F10" s="90">
        <f t="shared" si="2"/>
        <v>12.125</v>
      </c>
      <c r="G10" s="90">
        <f t="shared" si="2"/>
        <v>29.125</v>
      </c>
      <c r="H10" s="90">
        <f t="shared" si="2"/>
        <v>22.125</v>
      </c>
      <c r="J10" s="90">
        <f t="shared" ref="J10:O10" si="3">AVERAGE(J17,J20,J23,J26,J29,J32,J35,J38,J41,J44,J47,J50,J53,J56,J59,J62)</f>
        <v>41.2</v>
      </c>
      <c r="K10" s="90">
        <f t="shared" si="3"/>
        <v>33.200000000000003</v>
      </c>
      <c r="L10" s="90">
        <f t="shared" si="3"/>
        <v>41.2</v>
      </c>
      <c r="M10" s="90">
        <f t="shared" si="3"/>
        <v>40.4</v>
      </c>
      <c r="N10" s="90">
        <f t="shared" si="3"/>
        <v>30.4</v>
      </c>
      <c r="O10" s="90">
        <f t="shared" si="3"/>
        <v>46.8</v>
      </c>
    </row>
    <row r="11" spans="1:15" s="91" customFormat="1" ht="17" customHeight="1">
      <c r="A11" s="88"/>
      <c r="B11" s="89" t="s">
        <v>37</v>
      </c>
      <c r="C11" s="90">
        <f t="shared" ref="C11:H11" si="4">STDEV(C17,C20,C23,C26,C29,C32,C35,C38,C41,C44,C47,C50,C53,C56,C59)</f>
        <v>2.7998724460742341</v>
      </c>
      <c r="D11" s="90">
        <f t="shared" si="4"/>
        <v>5.0709255283710997</v>
      </c>
      <c r="E11" s="90">
        <f t="shared" si="4"/>
        <v>1.7525491637693282</v>
      </c>
      <c r="F11" s="90">
        <f t="shared" si="4"/>
        <v>2.5877458475338284</v>
      </c>
      <c r="G11" s="90">
        <f t="shared" si="4"/>
        <v>2.1671244937540095</v>
      </c>
      <c r="H11" s="90">
        <f t="shared" si="4"/>
        <v>4.0861263528467369</v>
      </c>
      <c r="J11" s="90">
        <f t="shared" ref="J11:O11" si="5">STDEV(J17,J20,J23,J26,J29,J32,J35,J38,J41,J44,J47,J50,J53,J56,J59,J62)</f>
        <v>3.6331804249169903</v>
      </c>
      <c r="K11" s="90">
        <f t="shared" si="5"/>
        <v>4.6043457732885402</v>
      </c>
      <c r="L11" s="90">
        <f t="shared" si="5"/>
        <v>2.2803508501982761</v>
      </c>
      <c r="M11" s="90">
        <f t="shared" si="5"/>
        <v>5.7271284253105375</v>
      </c>
      <c r="N11" s="90">
        <f t="shared" si="5"/>
        <v>1.6733200530681511</v>
      </c>
      <c r="O11" s="90">
        <f t="shared" si="5"/>
        <v>4.1472882706655438</v>
      </c>
    </row>
    <row r="12" spans="1:15" s="91" customFormat="1" ht="17" customHeight="1">
      <c r="A12" s="88"/>
      <c r="B12" s="89" t="s">
        <v>38</v>
      </c>
      <c r="C12" s="90">
        <f t="shared" ref="C12:H12" si="6">MAX(C17,C20,C23,C26,C29,C32,C35,C38,C41,C44,C47,C50,C53,C56,C59)</f>
        <v>27</v>
      </c>
      <c r="D12" s="90">
        <f t="shared" si="6"/>
        <v>40</v>
      </c>
      <c r="E12" s="90">
        <f t="shared" si="6"/>
        <v>25</v>
      </c>
      <c r="F12" s="90">
        <f t="shared" si="6"/>
        <v>16</v>
      </c>
      <c r="G12" s="90">
        <f t="shared" si="6"/>
        <v>31</v>
      </c>
      <c r="H12" s="90">
        <f t="shared" si="6"/>
        <v>30</v>
      </c>
      <c r="J12" s="90">
        <f t="shared" ref="J12:O12" si="7">MAX(J17,J20,J23,J26,J29,J32,J35,J38,J41,J44,J47,J50,J53,J56,J59,J62)</f>
        <v>46</v>
      </c>
      <c r="K12" s="90">
        <f t="shared" si="7"/>
        <v>40</v>
      </c>
      <c r="L12" s="90">
        <f t="shared" si="7"/>
        <v>44</v>
      </c>
      <c r="M12" s="90">
        <f t="shared" si="7"/>
        <v>50</v>
      </c>
      <c r="N12" s="90">
        <f t="shared" si="7"/>
        <v>32</v>
      </c>
      <c r="O12" s="90">
        <f t="shared" si="7"/>
        <v>50</v>
      </c>
    </row>
    <row r="13" spans="1:15" s="95" customFormat="1" ht="17" customHeight="1">
      <c r="A13" s="92"/>
      <c r="B13" s="93" t="s">
        <v>39</v>
      </c>
      <c r="C13" s="94">
        <f t="shared" ref="C13:H13" si="8">MIN(C17,C20,C23,C26,C29,C32,C35,C38,C41,C44,C47,C50,C53,C56,C59)</f>
        <v>18</v>
      </c>
      <c r="D13" s="94">
        <f t="shared" si="8"/>
        <v>25</v>
      </c>
      <c r="E13" s="94">
        <f t="shared" si="8"/>
        <v>20</v>
      </c>
      <c r="F13" s="94">
        <f t="shared" si="8"/>
        <v>8</v>
      </c>
      <c r="G13" s="94">
        <f t="shared" si="8"/>
        <v>24</v>
      </c>
      <c r="H13" s="94">
        <f t="shared" si="8"/>
        <v>16</v>
      </c>
      <c r="J13" s="94">
        <f t="shared" ref="J13:O13" si="9">MIN(J17,J20,J23,J26,J29,J32,J35,J38,J41,J44,J47,J50,J53,J56,J59,J62)</f>
        <v>36</v>
      </c>
      <c r="K13" s="94">
        <f t="shared" si="9"/>
        <v>28</v>
      </c>
      <c r="L13" s="94">
        <f t="shared" si="9"/>
        <v>38</v>
      </c>
      <c r="M13" s="94">
        <f t="shared" si="9"/>
        <v>36</v>
      </c>
      <c r="N13" s="94">
        <f t="shared" si="9"/>
        <v>28</v>
      </c>
      <c r="O13" s="94">
        <f t="shared" si="9"/>
        <v>40</v>
      </c>
    </row>
    <row r="14" spans="1:15" s="13" customFormat="1" ht="14" customHeight="1">
      <c r="A14" s="38"/>
      <c r="B14" s="24" t="s">
        <v>40</v>
      </c>
      <c r="C14" s="19">
        <f t="shared" ref="C14:H14" si="10">IF(AND(ISNUMBER(C10),ISNUMBER(C$4)),IF(C$7&lt;&gt;C$5,IF(C10&lt;6,"forte",10^(((C10*LOG(C$4/C$6))+((C$5*LOG(C$6))-(C$7*LOG(C$4))))/(C$5-C$7))),"-"),"-")</f>
        <v>1.0352649238413776</v>
      </c>
      <c r="D14" s="19">
        <f t="shared" si="10"/>
        <v>1.858136117191754E-2</v>
      </c>
      <c r="E14" s="19">
        <f t="shared" si="10"/>
        <v>3.3635856610148616</v>
      </c>
      <c r="F14" s="19">
        <f t="shared" si="10"/>
        <v>15.45498126279754</v>
      </c>
      <c r="G14" s="19">
        <f t="shared" si="10"/>
        <v>4.2320485841777861E-2</v>
      </c>
      <c r="H14" s="19">
        <f t="shared" si="10"/>
        <v>1.6817928305074294</v>
      </c>
      <c r="J14" s="87">
        <f t="shared" ref="J14:O14" si="11">IF(AND(ISNUMBER(J10),ISNUMBER(J$4)),IF(J$7&lt;&gt;J$5,IF(J10&lt;6,"forte",10^(((J10*LOG(J$4/J$6))+((J$5*LOG(J$6))-(J$7*LOG(J$4))))/(J$5-J$7))),"-"),"-")</f>
        <v>8.4901161134848281E-3</v>
      </c>
      <c r="K14" s="87">
        <f t="shared" si="11"/>
        <v>5.8314561971050553E-2</v>
      </c>
      <c r="L14" s="87">
        <f t="shared" si="11"/>
        <v>3.7594532377566159E-2</v>
      </c>
      <c r="M14" s="87">
        <f t="shared" si="11"/>
        <v>6.0872232785976581E-3</v>
      </c>
      <c r="N14" s="87">
        <f t="shared" si="11"/>
        <v>2.7204705103003879E-2</v>
      </c>
      <c r="O14" s="87">
        <f t="shared" si="11"/>
        <v>1.79724150512671E-3</v>
      </c>
    </row>
    <row r="15" spans="1:15" s="13" customFormat="1" ht="14" customHeight="1" thickBot="1">
      <c r="A15" s="39"/>
      <c r="B15" s="25" t="s">
        <v>41</v>
      </c>
      <c r="C15" s="21" t="str">
        <f t="shared" ref="C15:H15" si="12">IF(ISNUMBER(C10),IF(C10&gt;C$5,"Sensible",IF(C10&lt;=C$7,"Résistant","Intermédiaire")),"-")</f>
        <v>Sensible</v>
      </c>
      <c r="D15" s="21" t="str">
        <f t="shared" si="12"/>
        <v>Sensible</v>
      </c>
      <c r="E15" s="21" t="str">
        <f t="shared" si="12"/>
        <v>Sensible</v>
      </c>
      <c r="F15" s="21" t="str">
        <f t="shared" si="12"/>
        <v>Résistant</v>
      </c>
      <c r="G15" s="21" t="str">
        <f t="shared" si="12"/>
        <v>Sensible</v>
      </c>
      <c r="H15" s="21" t="str">
        <f t="shared" si="12"/>
        <v>Sensible</v>
      </c>
      <c r="J15" s="21" t="str">
        <f t="shared" ref="J15:O15" si="13">IF(ISNUMBER(J10),IF(J10&gt;J$5,"Sensible",IF(J10&lt;=J$7,"Résistant","Intermédiaire")),"-")</f>
        <v>Sensible</v>
      </c>
      <c r="K15" s="21" t="str">
        <f t="shared" si="13"/>
        <v>Sensible</v>
      </c>
      <c r="L15" s="21" t="str">
        <f t="shared" si="13"/>
        <v>Sensible</v>
      </c>
      <c r="M15" s="21" t="str">
        <f t="shared" si="13"/>
        <v>Sensible</v>
      </c>
      <c r="N15" s="21" t="str">
        <f t="shared" si="13"/>
        <v>Sensible</v>
      </c>
      <c r="O15" s="21" t="str">
        <f t="shared" si="13"/>
        <v>Sensible</v>
      </c>
    </row>
    <row r="16" spans="1:15" s="45" customFormat="1" ht="22" customHeight="1" thickBot="1">
      <c r="B16" s="46"/>
      <c r="C16" s="47" t="str">
        <f t="shared" ref="C16:H16" si="14">C3</f>
        <v>AMX</v>
      </c>
      <c r="D16" s="47" t="str">
        <f t="shared" si="14"/>
        <v>CTX</v>
      </c>
      <c r="E16" s="47" t="str">
        <f t="shared" si="14"/>
        <v>CF</v>
      </c>
      <c r="F16" s="47" t="str">
        <f t="shared" si="14"/>
        <v>E</v>
      </c>
      <c r="G16" s="47" t="str">
        <f t="shared" si="14"/>
        <v>GM</v>
      </c>
      <c r="H16" s="47" t="str">
        <f t="shared" si="14"/>
        <v>RA</v>
      </c>
      <c r="J16" s="47" t="str">
        <f t="shared" ref="J16:O16" si="15">J3</f>
        <v>AMX</v>
      </c>
      <c r="K16" s="47" t="str">
        <f t="shared" si="15"/>
        <v>CTX</v>
      </c>
      <c r="L16" s="47" t="str">
        <f t="shared" si="15"/>
        <v>CF</v>
      </c>
      <c r="M16" s="47" t="str">
        <f t="shared" si="15"/>
        <v>E</v>
      </c>
      <c r="N16" s="47" t="str">
        <f t="shared" si="15"/>
        <v>GM</v>
      </c>
      <c r="O16" s="47" t="str">
        <f t="shared" si="15"/>
        <v>RA</v>
      </c>
    </row>
    <row r="17" spans="1:15" s="14" customFormat="1" ht="14" customHeight="1">
      <c r="A17" s="33" t="s">
        <v>83</v>
      </c>
      <c r="B17" s="32" t="s">
        <v>7</v>
      </c>
      <c r="C17" s="18">
        <v>25</v>
      </c>
      <c r="D17" s="18">
        <v>40</v>
      </c>
      <c r="E17" s="18">
        <v>22</v>
      </c>
      <c r="F17" s="18">
        <v>14</v>
      </c>
      <c r="G17" s="18">
        <v>30</v>
      </c>
      <c r="H17" s="18">
        <v>21</v>
      </c>
      <c r="I17" s="33" t="s">
        <v>94</v>
      </c>
      <c r="J17" s="18">
        <v>42</v>
      </c>
      <c r="K17" s="18">
        <v>34</v>
      </c>
      <c r="L17" s="18">
        <v>42</v>
      </c>
      <c r="M17" s="18">
        <v>40</v>
      </c>
      <c r="N17" s="18">
        <v>32</v>
      </c>
      <c r="O17" s="18">
        <v>50</v>
      </c>
    </row>
    <row r="18" spans="1:15" s="13" customFormat="1" ht="14" customHeight="1">
      <c r="A18" s="13">
        <v>1</v>
      </c>
      <c r="B18" s="24" t="s">
        <v>8</v>
      </c>
      <c r="C18" s="19">
        <f t="shared" ref="C18:H18" si="16">IF(AND(ISNUMBER(C17),ISNUMBER(C$4)),IF(C$7&lt;&gt;C$5,IF(C17&lt;6,"forte",10^(((C17*LOG(C$4/C$6))+((C$5*LOG(C$6))-(C$7*LOG(C$4))))/(C$5-C$7))),"-"),"-")</f>
        <v>0.75785828325519955</v>
      </c>
      <c r="D18" s="19">
        <f t="shared" si="16"/>
        <v>5.5242717280199133E-3</v>
      </c>
      <c r="E18" s="19">
        <f t="shared" si="16"/>
        <v>3.1748021039364018</v>
      </c>
      <c r="F18" s="19">
        <f t="shared" si="16"/>
        <v>9.1895868399762861</v>
      </c>
      <c r="G18" s="19">
        <f t="shared" si="16"/>
        <v>3.1249999999999972E-2</v>
      </c>
      <c r="H18" s="19">
        <f t="shared" si="16"/>
        <v>2.2973967099940706</v>
      </c>
      <c r="I18" s="13">
        <v>1</v>
      </c>
      <c r="J18" s="87">
        <f t="shared" ref="J18:O18" si="17">IF(AND(ISNUMBER(J17),ISNUMBER(J$4)),IF(J$7&lt;&gt;J$5,IF(J17&lt;6,"forte",10^(((J17*LOG(J$4/J$6))+((J$5*LOG(J$6))-(J$7*LOG(J$4))))/(J$5-J$7))),"-"),"-")</f>
        <v>6.8011762757509654E-3</v>
      </c>
      <c r="K18" s="87">
        <f t="shared" si="17"/>
        <v>4.41941738241593E-2</v>
      </c>
      <c r="L18" s="87">
        <f t="shared" si="17"/>
        <v>3.1250000000000014E-2</v>
      </c>
      <c r="M18" s="87">
        <f t="shared" si="17"/>
        <v>6.8011762757509654E-3</v>
      </c>
      <c r="N18" s="87">
        <f t="shared" si="17"/>
        <v>1.5624999999999979E-2</v>
      </c>
      <c r="O18" s="87">
        <f t="shared" si="17"/>
        <v>7.4009597974140592E-4</v>
      </c>
    </row>
    <row r="19" spans="1:15" s="13" customFormat="1" ht="14" customHeight="1" thickBot="1">
      <c r="B19" s="25" t="s">
        <v>9</v>
      </c>
      <c r="C19" s="21" t="str">
        <f t="shared" ref="C19:H19" si="18">IF(ISNUMBER(C17),IF(C17&gt;C$5,"Sensible",IF(C17&lt;=C$7,"Résistant","Intermédiaire")),"-")</f>
        <v>Sensible</v>
      </c>
      <c r="D19" s="21" t="str">
        <f t="shared" si="18"/>
        <v>Sensible</v>
      </c>
      <c r="E19" s="21" t="str">
        <f t="shared" si="18"/>
        <v>Sensible</v>
      </c>
      <c r="F19" s="21" t="str">
        <f t="shared" si="18"/>
        <v>Résistant</v>
      </c>
      <c r="G19" s="21" t="str">
        <f t="shared" si="18"/>
        <v>Sensible</v>
      </c>
      <c r="H19" s="21" t="str">
        <f t="shared" si="18"/>
        <v>Sensible</v>
      </c>
      <c r="J19" s="21" t="str">
        <f t="shared" ref="J19:O19" si="19">IF(ISNUMBER(J17),IF(J17&gt;J$5,"Sensible",IF(J17&lt;=J$7,"Résistant","Intermédiaire")),"-")</f>
        <v>Sensible</v>
      </c>
      <c r="K19" s="21" t="str">
        <f t="shared" si="19"/>
        <v>Sensible</v>
      </c>
      <c r="L19" s="21" t="str">
        <f t="shared" si="19"/>
        <v>Sensible</v>
      </c>
      <c r="M19" s="21" t="str">
        <f t="shared" si="19"/>
        <v>Sensible</v>
      </c>
      <c r="N19" s="21" t="str">
        <f t="shared" si="19"/>
        <v>Sensible</v>
      </c>
      <c r="O19" s="21" t="str">
        <f t="shared" si="19"/>
        <v>Sensible</v>
      </c>
    </row>
    <row r="20" spans="1:15" s="14" customFormat="1" ht="14" customHeight="1">
      <c r="A20" s="33" t="s">
        <v>84</v>
      </c>
      <c r="B20" s="23" t="s">
        <v>7</v>
      </c>
      <c r="C20" s="18">
        <v>26</v>
      </c>
      <c r="D20" s="18">
        <v>37</v>
      </c>
      <c r="E20" s="18">
        <v>23</v>
      </c>
      <c r="F20" s="18">
        <v>11</v>
      </c>
      <c r="G20" s="18">
        <v>29</v>
      </c>
      <c r="H20" s="18">
        <v>20</v>
      </c>
      <c r="I20" s="33" t="s">
        <v>95</v>
      </c>
      <c r="J20" s="18">
        <v>36</v>
      </c>
      <c r="K20" s="18">
        <v>28</v>
      </c>
      <c r="L20" s="18">
        <v>38</v>
      </c>
      <c r="M20" s="18">
        <v>36</v>
      </c>
      <c r="N20" s="18">
        <v>28</v>
      </c>
      <c r="O20" s="18">
        <v>40</v>
      </c>
    </row>
    <row r="21" spans="1:15" s="13" customFormat="1" ht="14" customHeight="1">
      <c r="A21" s="13">
        <v>2</v>
      </c>
      <c r="B21" s="24" t="s">
        <v>8</v>
      </c>
      <c r="C21" s="19">
        <f t="shared" ref="C21:H21" si="20">IF(AND(ISNUMBER(C20),ISNUMBER(C$4)),IF(C$7&lt;&gt;C$5,IF(C20&lt;6,"forte",10^(((C20*LOG(C$4/C$6))+((C$5*LOG(C$6))-(C$7*LOG(C$4))))/(C$5-C$7))),"-"),"-")</f>
        <v>0.57434917749851788</v>
      </c>
      <c r="D21" s="19">
        <f t="shared" si="20"/>
        <v>1.5625000000000021E-2</v>
      </c>
      <c r="E21" s="19">
        <f t="shared" si="20"/>
        <v>2.5198420997897486</v>
      </c>
      <c r="F21" s="19">
        <f t="shared" si="20"/>
        <v>21.112126572366318</v>
      </c>
      <c r="G21" s="19">
        <f t="shared" si="20"/>
        <v>4.4194173824159182E-2</v>
      </c>
      <c r="H21" s="19">
        <f t="shared" si="20"/>
        <v>3.0314331330207973</v>
      </c>
      <c r="I21" s="13">
        <v>2</v>
      </c>
      <c r="J21" s="19">
        <f t="shared" ref="J21:O21" si="21">IF(AND(ISNUMBER(J20),ISNUMBER(J$4)),IF(J$7&lt;&gt;J$5,IF(J20&lt;6,"forte",10^(((J20*LOG(J$4/J$6))+((J$5*LOG(J$6))-(J$7*LOG(J$4))))/(J$5-J$7))),"-"),"-")</f>
        <v>3.5896823593657333E-2</v>
      </c>
      <c r="K21" s="19">
        <f t="shared" si="21"/>
        <v>0.35355339059327456</v>
      </c>
      <c r="L21" s="19">
        <f t="shared" si="21"/>
        <v>7.8745065618429588E-2</v>
      </c>
      <c r="M21" s="19">
        <f t="shared" si="21"/>
        <v>2.0617311105826472E-2</v>
      </c>
      <c r="N21" s="19">
        <f t="shared" si="21"/>
        <v>6.2499999999999944E-2</v>
      </c>
      <c r="O21" s="19">
        <f t="shared" si="21"/>
        <v>1.1841535675862477E-2</v>
      </c>
    </row>
    <row r="22" spans="1:15" s="13" customFormat="1" ht="14" customHeight="1" thickBot="1">
      <c r="B22" s="25" t="s">
        <v>9</v>
      </c>
      <c r="C22" s="21" t="str">
        <f t="shared" ref="C22:H22" si="22">IF(ISNUMBER(C20),IF(C20&gt;C$5,"Sensible",IF(C20&lt;=C$7,"Résistant","Intermédiaire")),"-")</f>
        <v>Sensible</v>
      </c>
      <c r="D22" s="21" t="str">
        <f t="shared" si="22"/>
        <v>Sensible</v>
      </c>
      <c r="E22" s="21" t="str">
        <f t="shared" si="22"/>
        <v>Sensible</v>
      </c>
      <c r="F22" s="21" t="str">
        <f t="shared" si="22"/>
        <v>Résistant</v>
      </c>
      <c r="G22" s="21" t="str">
        <f t="shared" si="22"/>
        <v>Sensible</v>
      </c>
      <c r="H22" s="21" t="str">
        <f t="shared" si="22"/>
        <v>Sensible</v>
      </c>
      <c r="J22" s="21" t="str">
        <f t="shared" ref="J22:O22" si="23">IF(ISNUMBER(J20),IF(J20&gt;J$5,"Sensible",IF(J20&lt;=J$7,"Résistant","Intermédiaire")),"-")</f>
        <v>Sensible</v>
      </c>
      <c r="K22" s="21" t="str">
        <f t="shared" si="23"/>
        <v>Sensible</v>
      </c>
      <c r="L22" s="21" t="str">
        <f t="shared" si="23"/>
        <v>Sensible</v>
      </c>
      <c r="M22" s="21" t="str">
        <f t="shared" si="23"/>
        <v>Sensible</v>
      </c>
      <c r="N22" s="21" t="str">
        <f t="shared" si="23"/>
        <v>Sensible</v>
      </c>
      <c r="O22" s="21" t="str">
        <f t="shared" si="23"/>
        <v>Sensible</v>
      </c>
    </row>
    <row r="23" spans="1:15" s="14" customFormat="1" ht="14" customHeight="1">
      <c r="A23" s="33" t="s">
        <v>85</v>
      </c>
      <c r="B23" s="23" t="s">
        <v>7</v>
      </c>
      <c r="C23" s="18">
        <v>22</v>
      </c>
      <c r="D23" s="18">
        <v>38</v>
      </c>
      <c r="E23" s="18">
        <v>25</v>
      </c>
      <c r="F23" s="18">
        <v>13</v>
      </c>
      <c r="G23" s="18">
        <v>30</v>
      </c>
      <c r="H23" s="18">
        <v>24</v>
      </c>
      <c r="I23" s="33" t="s">
        <v>96</v>
      </c>
      <c r="J23" s="18">
        <v>42</v>
      </c>
      <c r="K23" s="18">
        <v>34</v>
      </c>
      <c r="L23" s="18">
        <v>42</v>
      </c>
      <c r="M23" s="18">
        <v>50</v>
      </c>
      <c r="N23" s="18">
        <v>32</v>
      </c>
      <c r="O23" s="18">
        <v>48</v>
      </c>
    </row>
    <row r="24" spans="1:15" s="13" customFormat="1" ht="14" customHeight="1">
      <c r="A24" s="13">
        <v>3</v>
      </c>
      <c r="B24" s="24" t="s">
        <v>8</v>
      </c>
      <c r="C24" s="19">
        <f t="shared" ref="C24:H24" si="24">IF(AND(ISNUMBER(C23),ISNUMBER(C$4)),IF(C$7&lt;&gt;C$5,IF(C23&lt;6,"forte",10^(((C23*LOG(C$4/C$6))+((C$5*LOG(C$6))-(C$7*LOG(C$4))))/(C$5-C$7))),"-"),"-")</f>
        <v>1.7411011265922487</v>
      </c>
      <c r="D24" s="19">
        <f t="shared" si="24"/>
        <v>1.1048543456039818E-2</v>
      </c>
      <c r="E24" s="19">
        <f t="shared" si="24"/>
        <v>1.5874010519682018</v>
      </c>
      <c r="F24" s="19">
        <f t="shared" si="24"/>
        <v>12.125732532083195</v>
      </c>
      <c r="G24" s="19">
        <f t="shared" si="24"/>
        <v>3.1249999999999972E-2</v>
      </c>
      <c r="H24" s="19">
        <f t="shared" si="24"/>
        <v>1.0000000000000009</v>
      </c>
      <c r="I24" s="13">
        <v>3</v>
      </c>
      <c r="J24" s="87">
        <f t="shared" ref="J24:O24" si="25">IF(AND(ISNUMBER(J23),ISNUMBER(J$4)),IF(J$7&lt;&gt;J$5,IF(J23&lt;6,"forte",10^(((J23*LOG(J$4/J$6))+((J$5*LOG(J$6))-(J$7*LOG(J$4))))/(J$5-J$7))),"-"),"-")</f>
        <v>6.8011762757509654E-3</v>
      </c>
      <c r="K24" s="87">
        <f t="shared" si="25"/>
        <v>4.41941738241593E-2</v>
      </c>
      <c r="L24" s="87">
        <f t="shared" si="25"/>
        <v>3.1250000000000014E-2</v>
      </c>
      <c r="M24" s="87">
        <f t="shared" si="25"/>
        <v>4.2507351723443599E-4</v>
      </c>
      <c r="N24" s="87">
        <f t="shared" si="25"/>
        <v>1.5624999999999979E-2</v>
      </c>
      <c r="O24" s="87">
        <f t="shared" si="25"/>
        <v>1.2885819441141558E-3</v>
      </c>
    </row>
    <row r="25" spans="1:15" s="13" customFormat="1" ht="14" customHeight="1" thickBot="1">
      <c r="B25" s="25" t="s">
        <v>9</v>
      </c>
      <c r="C25" s="21" t="str">
        <f t="shared" ref="C25:H25" si="26">IF(ISNUMBER(C23),IF(C23&gt;C$5,"Sensible",IF(C23&lt;=C$7,"Résistant","Intermédiaire")),"-")</f>
        <v>Sensible</v>
      </c>
      <c r="D25" s="21" t="str">
        <f t="shared" si="26"/>
        <v>Sensible</v>
      </c>
      <c r="E25" s="21" t="str">
        <f t="shared" si="26"/>
        <v>Sensible</v>
      </c>
      <c r="F25" s="21" t="str">
        <f t="shared" si="26"/>
        <v>Résistant</v>
      </c>
      <c r="G25" s="21" t="str">
        <f t="shared" si="26"/>
        <v>Sensible</v>
      </c>
      <c r="H25" s="21" t="str">
        <f t="shared" si="26"/>
        <v>Sensible</v>
      </c>
      <c r="J25" s="21" t="str">
        <f t="shared" ref="J25:O25" si="27">IF(ISNUMBER(J23),IF(J23&gt;J$5,"Sensible",IF(J23&lt;=J$7,"Résistant","Intermédiaire")),"-")</f>
        <v>Sensible</v>
      </c>
      <c r="K25" s="21" t="str">
        <f t="shared" si="27"/>
        <v>Sensible</v>
      </c>
      <c r="L25" s="21" t="str">
        <f t="shared" si="27"/>
        <v>Sensible</v>
      </c>
      <c r="M25" s="21" t="str">
        <f t="shared" si="27"/>
        <v>Sensible</v>
      </c>
      <c r="N25" s="21" t="str">
        <f t="shared" si="27"/>
        <v>Sensible</v>
      </c>
      <c r="O25" s="21" t="str">
        <f t="shared" si="27"/>
        <v>Sensible</v>
      </c>
    </row>
    <row r="26" spans="1:15" s="14" customFormat="1" ht="14" customHeight="1">
      <c r="A26" s="33" t="s">
        <v>87</v>
      </c>
      <c r="B26" s="23" t="s">
        <v>7</v>
      </c>
      <c r="C26" s="18">
        <v>24</v>
      </c>
      <c r="D26" s="18">
        <v>38</v>
      </c>
      <c r="E26" s="18">
        <v>20</v>
      </c>
      <c r="F26" s="18">
        <v>11</v>
      </c>
      <c r="G26" s="18">
        <v>29</v>
      </c>
      <c r="H26" s="18">
        <v>22</v>
      </c>
      <c r="I26" s="33" t="s">
        <v>86</v>
      </c>
      <c r="J26" s="18">
        <v>46</v>
      </c>
      <c r="K26" s="18">
        <v>40</v>
      </c>
      <c r="L26" s="18">
        <v>44</v>
      </c>
      <c r="M26" s="18">
        <v>40</v>
      </c>
      <c r="N26" s="18">
        <v>30</v>
      </c>
      <c r="O26" s="18">
        <v>50</v>
      </c>
    </row>
    <row r="27" spans="1:15" s="13" customFormat="1" ht="14" customHeight="1">
      <c r="A27" s="13">
        <v>4</v>
      </c>
      <c r="B27" s="24" t="s">
        <v>8</v>
      </c>
      <c r="C27" s="19">
        <f t="shared" ref="C27:H27" si="28">IF(AND(ISNUMBER(C26),ISNUMBER(C$4)),IF(C$7&lt;&gt;C$5,IF(C26&lt;6,"forte",10^(((C26*LOG(C$4/C$6))+((C$5*LOG(C$6))-(C$7*LOG(C$4))))/(C$5-C$7))),"-"),"-")</f>
        <v>1.0000000000000009</v>
      </c>
      <c r="D27" s="19">
        <f t="shared" si="28"/>
        <v>1.1048543456039818E-2</v>
      </c>
      <c r="E27" s="19">
        <f t="shared" si="28"/>
        <v>5.039684199579499</v>
      </c>
      <c r="F27" s="19">
        <f t="shared" si="28"/>
        <v>21.112126572366318</v>
      </c>
      <c r="G27" s="19">
        <f t="shared" si="28"/>
        <v>4.4194173824159182E-2</v>
      </c>
      <c r="H27" s="19">
        <f t="shared" si="28"/>
        <v>1.7411011265922487</v>
      </c>
      <c r="I27" s="13">
        <f>I24+1</f>
        <v>4</v>
      </c>
      <c r="J27" s="87">
        <f t="shared" ref="J27:O27" si="29">IF(AND(ISNUMBER(J26),ISNUMBER(J$4)),IF(J$7&lt;&gt;J$5,IF(J26&lt;6,"forte",10^(((J26*LOG(J$4/J$6))+((J$5*LOG(J$6))-(J$7*LOG(J$4))))/(J$5-J$7))),"-"),"-")</f>
        <v>2.2435514746035824E-3</v>
      </c>
      <c r="K27" s="87">
        <f t="shared" si="29"/>
        <v>5.5242717280199133E-3</v>
      </c>
      <c r="L27" s="87">
        <f t="shared" si="29"/>
        <v>1.9686266404607394E-2</v>
      </c>
      <c r="M27" s="87">
        <f t="shared" si="29"/>
        <v>6.8011762757509654E-3</v>
      </c>
      <c r="N27" s="87">
        <f t="shared" si="29"/>
        <v>3.1249999999999972E-2</v>
      </c>
      <c r="O27" s="87">
        <f t="shared" si="29"/>
        <v>7.4009597974140592E-4</v>
      </c>
    </row>
    <row r="28" spans="1:15" s="13" customFormat="1" ht="14" customHeight="1" thickBot="1">
      <c r="B28" s="25" t="s">
        <v>9</v>
      </c>
      <c r="C28" s="21" t="str">
        <f t="shared" ref="C28:H28" si="30">IF(ISNUMBER(C26),IF(C26&gt;C$5,"Sensible",IF(C26&lt;=C$7,"Résistant","Intermédiaire")),"-")</f>
        <v>Sensible</v>
      </c>
      <c r="D28" s="21" t="str">
        <f t="shared" si="30"/>
        <v>Sensible</v>
      </c>
      <c r="E28" s="21" t="str">
        <f t="shared" si="30"/>
        <v>Sensible</v>
      </c>
      <c r="F28" s="21" t="str">
        <f t="shared" si="30"/>
        <v>Résistant</v>
      </c>
      <c r="G28" s="21" t="str">
        <f t="shared" si="30"/>
        <v>Sensible</v>
      </c>
      <c r="H28" s="21" t="str">
        <f t="shared" si="30"/>
        <v>Sensible</v>
      </c>
      <c r="J28" s="21" t="str">
        <f t="shared" ref="J28:O28" si="31">IF(ISNUMBER(J26),IF(J26&gt;J$5,"Sensible",IF(J26&lt;=J$7,"Résistant","Intermédiaire")),"-")</f>
        <v>Sensible</v>
      </c>
      <c r="K28" s="21" t="str">
        <f t="shared" si="31"/>
        <v>Sensible</v>
      </c>
      <c r="L28" s="21" t="str">
        <f t="shared" si="31"/>
        <v>Sensible</v>
      </c>
      <c r="M28" s="21" t="str">
        <f t="shared" si="31"/>
        <v>Sensible</v>
      </c>
      <c r="N28" s="21" t="str">
        <f t="shared" si="31"/>
        <v>Sensible</v>
      </c>
      <c r="O28" s="21" t="str">
        <f t="shared" si="31"/>
        <v>Sensible</v>
      </c>
    </row>
    <row r="29" spans="1:15" s="14" customFormat="1" ht="14" customHeight="1">
      <c r="A29" s="33" t="s">
        <v>88</v>
      </c>
      <c r="B29" s="23" t="s">
        <v>7</v>
      </c>
      <c r="C29" s="18">
        <v>25</v>
      </c>
      <c r="D29" s="18">
        <v>40</v>
      </c>
      <c r="E29" s="18">
        <v>22</v>
      </c>
      <c r="F29" s="18">
        <v>10</v>
      </c>
      <c r="G29" s="18">
        <v>30</v>
      </c>
      <c r="H29" s="18">
        <v>20</v>
      </c>
      <c r="I29" s="33" t="s">
        <v>29</v>
      </c>
      <c r="J29" s="18">
        <v>40</v>
      </c>
      <c r="K29" s="18">
        <v>30</v>
      </c>
      <c r="L29" s="18">
        <v>40</v>
      </c>
      <c r="M29" s="18">
        <v>36</v>
      </c>
      <c r="N29" s="18">
        <v>30</v>
      </c>
      <c r="O29" s="18">
        <v>46</v>
      </c>
    </row>
    <row r="30" spans="1:15" s="13" customFormat="1" ht="14" customHeight="1">
      <c r="A30" s="13">
        <f>A27+1</f>
        <v>5</v>
      </c>
      <c r="B30" s="24" t="s">
        <v>8</v>
      </c>
      <c r="C30" s="19">
        <f t="shared" ref="C30:H30" si="32">IF(AND(ISNUMBER(C29),ISNUMBER(C$4)),IF(C$7&lt;&gt;C$5,IF(C29&lt;6,"forte",10^(((C29*LOG(C$4/C$6))+((C$5*LOG(C$6))-(C$7*LOG(C$4))))/(C$5-C$7))),"-"),"-")</f>
        <v>0.75785828325519955</v>
      </c>
      <c r="D30" s="19">
        <f t="shared" si="32"/>
        <v>5.5242717280199133E-3</v>
      </c>
      <c r="E30" s="19">
        <f t="shared" si="32"/>
        <v>3.1748021039364018</v>
      </c>
      <c r="F30" s="19">
        <f t="shared" si="32"/>
        <v>27.857618025475997</v>
      </c>
      <c r="G30" s="19">
        <f t="shared" si="32"/>
        <v>3.1249999999999972E-2</v>
      </c>
      <c r="H30" s="19">
        <f t="shared" si="32"/>
        <v>3.0314331330207973</v>
      </c>
      <c r="I30" s="13">
        <f>I27+1</f>
        <v>5</v>
      </c>
      <c r="J30" s="87">
        <f t="shared" ref="J30:O30" si="33">IF(AND(ISNUMBER(J29),ISNUMBER(J$4)),IF(J$7&lt;&gt;J$5,IF(J29&lt;6,"forte",10^(((J29*LOG(J$4/J$6))+((J$5*LOG(J$6))-(J$7*LOG(J$4))))/(J$5-J$7))),"-"),"-")</f>
        <v>1.1841535675862477E-2</v>
      </c>
      <c r="K30" s="87">
        <f t="shared" si="33"/>
        <v>0.17677669529663728</v>
      </c>
      <c r="L30" s="87">
        <f t="shared" si="33"/>
        <v>4.9606282874006251E-2</v>
      </c>
      <c r="M30" s="87">
        <f t="shared" si="33"/>
        <v>2.0617311105826472E-2</v>
      </c>
      <c r="N30" s="87">
        <f t="shared" si="33"/>
        <v>3.1249999999999972E-2</v>
      </c>
      <c r="O30" s="87">
        <f t="shared" si="33"/>
        <v>2.2435514746035824E-3</v>
      </c>
    </row>
    <row r="31" spans="1:15" s="13" customFormat="1" ht="14" customHeight="1" thickBot="1">
      <c r="B31" s="25" t="s">
        <v>9</v>
      </c>
      <c r="C31" s="21" t="str">
        <f t="shared" ref="C31:H31" si="34">IF(ISNUMBER(C29),IF(C29&gt;C$5,"Sensible",IF(C29&lt;=C$7,"Résistant","Intermédiaire")),"-")</f>
        <v>Sensible</v>
      </c>
      <c r="D31" s="21" t="str">
        <f t="shared" si="34"/>
        <v>Sensible</v>
      </c>
      <c r="E31" s="21" t="str">
        <f t="shared" si="34"/>
        <v>Sensible</v>
      </c>
      <c r="F31" s="21" t="str">
        <f t="shared" si="34"/>
        <v>Résistant</v>
      </c>
      <c r="G31" s="21" t="str">
        <f t="shared" si="34"/>
        <v>Sensible</v>
      </c>
      <c r="H31" s="21" t="str">
        <f t="shared" si="34"/>
        <v>Sensible</v>
      </c>
      <c r="J31" s="21" t="str">
        <f t="shared" ref="J31:O31" si="35">IF(ISNUMBER(J29),IF(J29&gt;J$5,"Sensible",IF(J29&lt;=J$7,"Résistant","Intermédiaire")),"-")</f>
        <v>Sensible</v>
      </c>
      <c r="K31" s="21" t="str">
        <f t="shared" si="35"/>
        <v>Sensible</v>
      </c>
      <c r="L31" s="21" t="str">
        <f t="shared" si="35"/>
        <v>Sensible</v>
      </c>
      <c r="M31" s="21" t="str">
        <f t="shared" si="35"/>
        <v>Sensible</v>
      </c>
      <c r="N31" s="21" t="str">
        <f t="shared" si="35"/>
        <v>Sensible</v>
      </c>
      <c r="O31" s="21" t="str">
        <f t="shared" si="35"/>
        <v>Sensible</v>
      </c>
    </row>
    <row r="32" spans="1:15" s="14" customFormat="1" ht="14" customHeight="1">
      <c r="A32" s="33" t="s">
        <v>89</v>
      </c>
      <c r="B32" s="23" t="s">
        <v>7</v>
      </c>
      <c r="C32" s="18">
        <v>18</v>
      </c>
      <c r="D32" s="18">
        <v>34</v>
      </c>
      <c r="E32" s="18">
        <v>20</v>
      </c>
      <c r="F32" s="18">
        <v>8</v>
      </c>
      <c r="G32" s="18">
        <v>24</v>
      </c>
      <c r="H32" s="18">
        <v>16</v>
      </c>
      <c r="I32" s="33"/>
      <c r="J32" s="18" t="s">
        <v>15</v>
      </c>
      <c r="K32" s="18" t="s">
        <v>15</v>
      </c>
      <c r="L32" s="18" t="s">
        <v>15</v>
      </c>
      <c r="M32" s="18" t="s">
        <v>15</v>
      </c>
      <c r="N32" s="18" t="s">
        <v>15</v>
      </c>
      <c r="O32" s="18" t="s">
        <v>15</v>
      </c>
    </row>
    <row r="33" spans="1:15" s="13" customFormat="1" ht="14" customHeight="1">
      <c r="A33" s="13">
        <f>A30+1</f>
        <v>6</v>
      </c>
      <c r="B33" s="24" t="s">
        <v>8</v>
      </c>
      <c r="C33" s="19">
        <f t="shared" ref="C33:H33" si="36">IF(AND(ISNUMBER(C32),ISNUMBER(C$4)),IF(C$7&lt;&gt;C$5,IF(C32&lt;6,"forte",10^(((C32*LOG(C$4/C$6))+((C$5*LOG(C$6))-(C$7*LOG(C$4))))/(C$5-C$7))),"-"),"-")</f>
        <v>5.2780316430915795</v>
      </c>
      <c r="D33" s="19">
        <f t="shared" si="36"/>
        <v>4.41941738241593E-2</v>
      </c>
      <c r="E33" s="19">
        <f t="shared" si="36"/>
        <v>5.039684199579499</v>
      </c>
      <c r="F33" s="19">
        <f t="shared" si="36"/>
        <v>48.502930128332807</v>
      </c>
      <c r="G33" s="19">
        <f t="shared" si="36"/>
        <v>0.24999999999999989</v>
      </c>
      <c r="H33" s="19">
        <f t="shared" si="36"/>
        <v>9.1895868399762861</v>
      </c>
      <c r="I33" s="13">
        <f>I30+1</f>
        <v>6</v>
      </c>
      <c r="J33" s="19" t="str">
        <f t="shared" ref="J33:O33" si="37">IF(AND(ISNUMBER(J32),ISNUMBER(J$4)),IF(J$7&lt;&gt;J$5,IF(J32&lt;6,"forte",10^(((J32*LOG(J$4/J$6))+((J$5*LOG(J$6))-(J$7*LOG(J$4))))/(J$5-J$7))),"-"),"-")</f>
        <v>-</v>
      </c>
      <c r="K33" s="19" t="str">
        <f t="shared" si="37"/>
        <v>-</v>
      </c>
      <c r="L33" s="19" t="str">
        <f t="shared" si="37"/>
        <v>-</v>
      </c>
      <c r="M33" s="19" t="str">
        <f t="shared" si="37"/>
        <v>-</v>
      </c>
      <c r="N33" s="19" t="str">
        <f t="shared" si="37"/>
        <v>-</v>
      </c>
      <c r="O33" s="19" t="str">
        <f t="shared" si="37"/>
        <v>-</v>
      </c>
    </row>
    <row r="34" spans="1:15" s="13" customFormat="1" ht="14" customHeight="1" thickBot="1">
      <c r="B34" s="25" t="s">
        <v>9</v>
      </c>
      <c r="C34" s="21" t="str">
        <f t="shared" ref="C34:H34" si="38">IF(ISNUMBER(C32),IF(C32&gt;C$5,"Sensible",IF(C32&lt;=C$7,"Résistant","Intermédiaire")),"-")</f>
        <v>Intermédiaire</v>
      </c>
      <c r="D34" s="21" t="str">
        <f t="shared" si="38"/>
        <v>Sensible</v>
      </c>
      <c r="E34" s="21" t="str">
        <f t="shared" si="38"/>
        <v>Sensible</v>
      </c>
      <c r="F34" s="21" t="str">
        <f t="shared" si="38"/>
        <v>Résistant</v>
      </c>
      <c r="G34" s="21" t="str">
        <f t="shared" si="38"/>
        <v>Sensible</v>
      </c>
      <c r="H34" s="21" t="str">
        <f t="shared" si="38"/>
        <v>Intermédiaire</v>
      </c>
      <c r="J34" s="21" t="str">
        <f t="shared" ref="J34:O34" si="39">IF(ISNUMBER(J32),IF(J32&gt;J$5,"Sensible",IF(J32&lt;=J$7,"Résistant","Intermédiaire")),"-")</f>
        <v>-</v>
      </c>
      <c r="K34" s="21" t="str">
        <f t="shared" si="39"/>
        <v>-</v>
      </c>
      <c r="L34" s="21" t="str">
        <f t="shared" si="39"/>
        <v>-</v>
      </c>
      <c r="M34" s="21" t="str">
        <f t="shared" si="39"/>
        <v>-</v>
      </c>
      <c r="N34" s="21" t="str">
        <f t="shared" si="39"/>
        <v>-</v>
      </c>
      <c r="O34" s="21" t="str">
        <f t="shared" si="39"/>
        <v>-</v>
      </c>
    </row>
    <row r="35" spans="1:15" s="14" customFormat="1" ht="14" customHeight="1">
      <c r="A35" s="33" t="s">
        <v>90</v>
      </c>
      <c r="B35" s="23" t="s">
        <v>7</v>
      </c>
      <c r="C35" s="18">
        <v>24</v>
      </c>
      <c r="D35" s="18">
        <v>40</v>
      </c>
      <c r="E35" s="18">
        <v>22</v>
      </c>
      <c r="F35" s="18">
        <v>14</v>
      </c>
      <c r="G35" s="18">
        <v>30</v>
      </c>
      <c r="H35" s="18">
        <v>24</v>
      </c>
      <c r="I35" s="33"/>
      <c r="J35" s="18" t="s">
        <v>15</v>
      </c>
      <c r="K35" s="18" t="s">
        <v>15</v>
      </c>
      <c r="L35" s="18" t="s">
        <v>15</v>
      </c>
      <c r="M35" s="18" t="s">
        <v>15</v>
      </c>
      <c r="N35" s="18" t="s">
        <v>15</v>
      </c>
      <c r="O35" s="18" t="s">
        <v>15</v>
      </c>
    </row>
    <row r="36" spans="1:15" s="13" customFormat="1" ht="14" customHeight="1">
      <c r="A36" s="13">
        <f>A33+1</f>
        <v>7</v>
      </c>
      <c r="B36" s="24" t="s">
        <v>8</v>
      </c>
      <c r="C36" s="19">
        <f t="shared" ref="C36:H36" si="40">IF(AND(ISNUMBER(C35),ISNUMBER(C$4)),IF(C$7&lt;&gt;C$5,IF(C35&lt;6,"forte",10^(((C35*LOG(C$4/C$6))+((C$5*LOG(C$6))-(C$7*LOG(C$4))))/(C$5-C$7))),"-"),"-")</f>
        <v>1.0000000000000009</v>
      </c>
      <c r="D36" s="19">
        <f t="shared" si="40"/>
        <v>5.5242717280199133E-3</v>
      </c>
      <c r="E36" s="19">
        <f t="shared" si="40"/>
        <v>3.1748021039364018</v>
      </c>
      <c r="F36" s="19">
        <f t="shared" si="40"/>
        <v>9.1895868399762861</v>
      </c>
      <c r="G36" s="19">
        <f t="shared" si="40"/>
        <v>3.1249999999999972E-2</v>
      </c>
      <c r="H36" s="19">
        <f t="shared" si="40"/>
        <v>1.0000000000000009</v>
      </c>
      <c r="I36" s="13">
        <f>I33+1</f>
        <v>7</v>
      </c>
      <c r="J36" s="19" t="str">
        <f t="shared" ref="J36:O36" si="41">IF(AND(ISNUMBER(J35),ISNUMBER(J$4)),IF(J$7&lt;&gt;J$5,IF(J35&lt;6,"forte",10^(((J35*LOG(J$4/J$6))+((J$5*LOG(J$6))-(J$7*LOG(J$4))))/(J$5-J$7))),"-"),"-")</f>
        <v>-</v>
      </c>
      <c r="K36" s="19" t="str">
        <f t="shared" si="41"/>
        <v>-</v>
      </c>
      <c r="L36" s="19" t="str">
        <f t="shared" si="41"/>
        <v>-</v>
      </c>
      <c r="M36" s="19" t="str">
        <f t="shared" si="41"/>
        <v>-</v>
      </c>
      <c r="N36" s="19" t="str">
        <f t="shared" si="41"/>
        <v>-</v>
      </c>
      <c r="O36" s="19" t="str">
        <f t="shared" si="41"/>
        <v>-</v>
      </c>
    </row>
    <row r="37" spans="1:15" s="13" customFormat="1" ht="14" customHeight="1" thickBot="1">
      <c r="B37" s="25" t="s">
        <v>9</v>
      </c>
      <c r="C37" s="21" t="str">
        <f t="shared" ref="C37:H37" si="42">IF(ISNUMBER(C35),IF(C35&gt;C$5,"Sensible",IF(C35&lt;=C$7,"Résistant","Intermédiaire")),"-")</f>
        <v>Sensible</v>
      </c>
      <c r="D37" s="21" t="str">
        <f t="shared" si="42"/>
        <v>Sensible</v>
      </c>
      <c r="E37" s="21" t="str">
        <f t="shared" si="42"/>
        <v>Sensible</v>
      </c>
      <c r="F37" s="21" t="str">
        <f t="shared" si="42"/>
        <v>Résistant</v>
      </c>
      <c r="G37" s="21" t="str">
        <f t="shared" si="42"/>
        <v>Sensible</v>
      </c>
      <c r="H37" s="21" t="str">
        <f t="shared" si="42"/>
        <v>Sensible</v>
      </c>
      <c r="J37" s="21" t="str">
        <f t="shared" ref="J37:O37" si="43">IF(ISNUMBER(J35),IF(J35&gt;J$5,"Sensible",IF(J35&lt;=J$7,"Résistant","Intermédiaire")),"-")</f>
        <v>-</v>
      </c>
      <c r="K37" s="21" t="str">
        <f t="shared" si="43"/>
        <v>-</v>
      </c>
      <c r="L37" s="21" t="str">
        <f t="shared" si="43"/>
        <v>-</v>
      </c>
      <c r="M37" s="21" t="str">
        <f t="shared" si="43"/>
        <v>-</v>
      </c>
      <c r="N37" s="21" t="str">
        <f t="shared" si="43"/>
        <v>-</v>
      </c>
      <c r="O37" s="21" t="str">
        <f t="shared" si="43"/>
        <v>-</v>
      </c>
    </row>
    <row r="38" spans="1:15" s="14" customFormat="1" ht="14" customHeight="1">
      <c r="A38" s="33" t="s">
        <v>91</v>
      </c>
      <c r="B38" s="23" t="s">
        <v>7</v>
      </c>
      <c r="C38" s="18">
        <v>27</v>
      </c>
      <c r="D38" s="18">
        <v>25</v>
      </c>
      <c r="E38" s="18">
        <v>20</v>
      </c>
      <c r="F38" s="18">
        <v>16</v>
      </c>
      <c r="G38" s="18">
        <v>31</v>
      </c>
      <c r="H38" s="18">
        <v>30</v>
      </c>
      <c r="I38" s="33"/>
      <c r="J38" s="18" t="s">
        <v>15</v>
      </c>
      <c r="K38" s="18" t="s">
        <v>15</v>
      </c>
      <c r="L38" s="18" t="s">
        <v>15</v>
      </c>
      <c r="M38" s="18" t="s">
        <v>15</v>
      </c>
      <c r="N38" s="18" t="s">
        <v>15</v>
      </c>
      <c r="O38" s="18" t="s">
        <v>15</v>
      </c>
    </row>
    <row r="39" spans="1:15" s="13" customFormat="1" ht="14" customHeight="1">
      <c r="A39" s="13">
        <f>A36+1</f>
        <v>8</v>
      </c>
      <c r="B39" s="24" t="s">
        <v>8</v>
      </c>
      <c r="C39" s="19">
        <f t="shared" ref="C39:H39" si="44">IF(AND(ISNUMBER(C38),ISNUMBER(C$4)),IF(C$7&lt;&gt;C$5,IF(C38&lt;6,"forte",10^(((C38*LOG(C$4/C$6))+((C$5*LOG(C$6))-(C$7*LOG(C$4))))/(C$5-C$7))),"-"),"-")</f>
        <v>0.43527528164806228</v>
      </c>
      <c r="D39" s="19">
        <f t="shared" si="44"/>
        <v>1.0000000000000027</v>
      </c>
      <c r="E39" s="19">
        <f t="shared" si="44"/>
        <v>5.039684199579499</v>
      </c>
      <c r="F39" s="19">
        <f t="shared" si="44"/>
        <v>5.2780316430915795</v>
      </c>
      <c r="G39" s="19">
        <f t="shared" si="44"/>
        <v>2.2097086912079591E-2</v>
      </c>
      <c r="H39" s="19">
        <f t="shared" si="44"/>
        <v>0.18946457081379983</v>
      </c>
      <c r="I39" s="13">
        <f>I36+1</f>
        <v>8</v>
      </c>
      <c r="J39" s="19" t="str">
        <f t="shared" ref="J39:O39" si="45">IF(AND(ISNUMBER(J38),ISNUMBER(J$4)),IF(J$7&lt;&gt;J$5,IF(J38&lt;6,"forte",10^(((J38*LOG(J$4/J$6))+((J$5*LOG(J$6))-(J$7*LOG(J$4))))/(J$5-J$7))),"-"),"-")</f>
        <v>-</v>
      </c>
      <c r="K39" s="19" t="str">
        <f t="shared" si="45"/>
        <v>-</v>
      </c>
      <c r="L39" s="19" t="str">
        <f t="shared" si="45"/>
        <v>-</v>
      </c>
      <c r="M39" s="19" t="str">
        <f t="shared" si="45"/>
        <v>-</v>
      </c>
      <c r="N39" s="19" t="str">
        <f t="shared" si="45"/>
        <v>-</v>
      </c>
      <c r="O39" s="19" t="str">
        <f t="shared" si="45"/>
        <v>-</v>
      </c>
    </row>
    <row r="40" spans="1:15" s="13" customFormat="1" ht="14" customHeight="1" thickBot="1">
      <c r="B40" s="25" t="s">
        <v>9</v>
      </c>
      <c r="C40" s="21" t="str">
        <f t="shared" ref="C40:H40" si="46">IF(ISNUMBER(C38),IF(C38&gt;C$5,"Sensible",IF(C38&lt;=C$7,"Résistant","Intermédiaire")),"-")</f>
        <v>Sensible</v>
      </c>
      <c r="D40" s="21" t="str">
        <f t="shared" si="46"/>
        <v>Sensible</v>
      </c>
      <c r="E40" s="21" t="str">
        <f t="shared" si="46"/>
        <v>Sensible</v>
      </c>
      <c r="F40" s="21" t="str">
        <f t="shared" si="46"/>
        <v>Résistant</v>
      </c>
      <c r="G40" s="21" t="str">
        <f t="shared" si="46"/>
        <v>Sensible</v>
      </c>
      <c r="H40" s="21" t="str">
        <f t="shared" si="46"/>
        <v>Sensible</v>
      </c>
      <c r="J40" s="21" t="str">
        <f t="shared" ref="J40:O40" si="47">IF(ISNUMBER(J38),IF(J38&gt;J$5,"Sensible",IF(J38&lt;=J$7,"Résistant","Intermédiaire")),"-")</f>
        <v>-</v>
      </c>
      <c r="K40" s="21" t="str">
        <f t="shared" si="47"/>
        <v>-</v>
      </c>
      <c r="L40" s="21" t="str">
        <f t="shared" si="47"/>
        <v>-</v>
      </c>
      <c r="M40" s="21" t="str">
        <f t="shared" si="47"/>
        <v>-</v>
      </c>
      <c r="N40" s="21" t="str">
        <f t="shared" si="47"/>
        <v>-</v>
      </c>
      <c r="O40" s="21" t="str">
        <f t="shared" si="47"/>
        <v>-</v>
      </c>
    </row>
    <row r="41" spans="1:15" s="14" customFormat="1" ht="14" customHeight="1">
      <c r="A41" s="33"/>
      <c r="B41" s="23" t="s">
        <v>7</v>
      </c>
      <c r="C41" s="18"/>
      <c r="D41" s="18"/>
      <c r="E41" s="18"/>
      <c r="F41" s="18"/>
      <c r="G41" s="18"/>
      <c r="H41" s="18"/>
      <c r="I41" s="33"/>
      <c r="J41" s="18" t="s">
        <v>15</v>
      </c>
      <c r="K41" s="18" t="s">
        <v>15</v>
      </c>
      <c r="L41" s="18" t="s">
        <v>15</v>
      </c>
      <c r="M41" s="18" t="s">
        <v>15</v>
      </c>
      <c r="N41" s="18" t="s">
        <v>15</v>
      </c>
      <c r="O41" s="18" t="s">
        <v>15</v>
      </c>
    </row>
    <row r="42" spans="1:15" s="13" customFormat="1" ht="14" customHeight="1">
      <c r="A42" s="13">
        <f>A39+1</f>
        <v>9</v>
      </c>
      <c r="B42" s="24" t="s">
        <v>8</v>
      </c>
      <c r="C42" s="19" t="str">
        <f t="shared" ref="C42:H42" si="48">IF(AND(ISNUMBER(C41),ISNUMBER(C$4)),IF(C$7&lt;&gt;C$5,IF(C41&lt;6,"forte",10^(((C41*LOG(C$4/C$6))+((C$5*LOG(C$6))-(C$7*LOG(C$4))))/(C$5-C$7))),"-"),"-")</f>
        <v>-</v>
      </c>
      <c r="D42" s="19" t="str">
        <f t="shared" si="48"/>
        <v>-</v>
      </c>
      <c r="E42" s="19" t="str">
        <f t="shared" si="48"/>
        <v>-</v>
      </c>
      <c r="F42" s="19" t="str">
        <f t="shared" si="48"/>
        <v>-</v>
      </c>
      <c r="G42" s="19" t="str">
        <f t="shared" si="48"/>
        <v>-</v>
      </c>
      <c r="H42" s="19" t="str">
        <f t="shared" si="48"/>
        <v>-</v>
      </c>
      <c r="I42" s="13">
        <f>I39+1</f>
        <v>9</v>
      </c>
      <c r="J42" s="19" t="str">
        <f t="shared" ref="J42:O42" si="49">IF(AND(ISNUMBER(J41),ISNUMBER(J$4)),IF(J$7&lt;&gt;J$5,IF(J41&lt;6,"forte",10^(((J41*LOG(J$4/J$6))+((J$5*LOG(J$6))-(J$7*LOG(J$4))))/(J$5-J$7))),"-"),"-")</f>
        <v>-</v>
      </c>
      <c r="K42" s="19" t="str">
        <f t="shared" si="49"/>
        <v>-</v>
      </c>
      <c r="L42" s="19" t="str">
        <f t="shared" si="49"/>
        <v>-</v>
      </c>
      <c r="M42" s="19" t="str">
        <f t="shared" si="49"/>
        <v>-</v>
      </c>
      <c r="N42" s="19" t="str">
        <f t="shared" si="49"/>
        <v>-</v>
      </c>
      <c r="O42" s="19" t="str">
        <f t="shared" si="49"/>
        <v>-</v>
      </c>
    </row>
    <row r="43" spans="1:15" s="13" customFormat="1" ht="14" customHeight="1" thickBot="1">
      <c r="B43" s="25" t="s">
        <v>9</v>
      </c>
      <c r="C43" s="21" t="str">
        <f t="shared" ref="C43:H43" si="50">IF(ISNUMBER(C41),IF(C41&gt;C$5,"Sensible",IF(C41&lt;=C$7,"Résistant","Intermédiaire")),"-")</f>
        <v>-</v>
      </c>
      <c r="D43" s="21" t="str">
        <f t="shared" si="50"/>
        <v>-</v>
      </c>
      <c r="E43" s="21" t="str">
        <f t="shared" si="50"/>
        <v>-</v>
      </c>
      <c r="F43" s="21" t="str">
        <f t="shared" si="50"/>
        <v>-</v>
      </c>
      <c r="G43" s="21" t="str">
        <f t="shared" si="50"/>
        <v>-</v>
      </c>
      <c r="H43" s="21" t="str">
        <f t="shared" si="50"/>
        <v>-</v>
      </c>
      <c r="J43" s="21" t="str">
        <f t="shared" ref="J43:O43" si="51">IF(ISNUMBER(J41),IF(J41&gt;J$5,"Sensible",IF(J41&lt;=J$7,"Résistant","Intermédiaire")),"-")</f>
        <v>-</v>
      </c>
      <c r="K43" s="21" t="str">
        <f t="shared" si="51"/>
        <v>-</v>
      </c>
      <c r="L43" s="21" t="str">
        <f t="shared" si="51"/>
        <v>-</v>
      </c>
      <c r="M43" s="21" t="str">
        <f t="shared" si="51"/>
        <v>-</v>
      </c>
      <c r="N43" s="21" t="str">
        <f t="shared" si="51"/>
        <v>-</v>
      </c>
      <c r="O43" s="21" t="str">
        <f t="shared" si="51"/>
        <v>-</v>
      </c>
    </row>
    <row r="44" spans="1:15" s="14" customFormat="1" ht="14" customHeight="1">
      <c r="A44" s="33"/>
      <c r="B44" s="23" t="s">
        <v>7</v>
      </c>
      <c r="C44" s="18"/>
      <c r="D44" s="18"/>
      <c r="E44" s="18"/>
      <c r="F44" s="18"/>
      <c r="G44" s="18"/>
      <c r="H44" s="18"/>
      <c r="I44" s="33"/>
      <c r="J44" s="18"/>
      <c r="K44" s="18"/>
      <c r="L44" s="18"/>
      <c r="M44" s="18"/>
      <c r="N44" s="18"/>
      <c r="O44" s="18"/>
    </row>
    <row r="45" spans="1:15" s="13" customFormat="1" ht="14" customHeight="1">
      <c r="A45" s="13">
        <f>A42+1</f>
        <v>10</v>
      </c>
      <c r="B45" s="24" t="s">
        <v>8</v>
      </c>
      <c r="C45" s="19" t="str">
        <f t="shared" ref="C45:H45" si="52">IF(AND(ISNUMBER(C44),ISNUMBER(C$4)),IF(C$7&lt;&gt;C$5,IF(C44&lt;6,"forte",10^(((C44*LOG(C$4/C$6))+((C$5*LOG(C$6))-(C$7*LOG(C$4))))/(C$5-C$7))),"-"),"-")</f>
        <v>-</v>
      </c>
      <c r="D45" s="19" t="str">
        <f t="shared" si="52"/>
        <v>-</v>
      </c>
      <c r="E45" s="19" t="str">
        <f t="shared" si="52"/>
        <v>-</v>
      </c>
      <c r="F45" s="19" t="str">
        <f t="shared" si="52"/>
        <v>-</v>
      </c>
      <c r="G45" s="19" t="str">
        <f t="shared" si="52"/>
        <v>-</v>
      </c>
      <c r="H45" s="19" t="str">
        <f t="shared" si="52"/>
        <v>-</v>
      </c>
      <c r="I45" s="13">
        <f>I42+1</f>
        <v>10</v>
      </c>
      <c r="J45" s="19" t="str">
        <f t="shared" ref="J45:O45" si="53">IF(AND(ISNUMBER(J44),ISNUMBER(J$4)),IF(J$7&lt;&gt;J$5,IF(J44&lt;6,"forte",10^(((J44*LOG(J$4/J$6))+((J$5*LOG(J$6))-(J$7*LOG(J$4))))/(J$5-J$7))),"-"),"-")</f>
        <v>-</v>
      </c>
      <c r="K45" s="19" t="str">
        <f t="shared" si="53"/>
        <v>-</v>
      </c>
      <c r="L45" s="19" t="str">
        <f t="shared" si="53"/>
        <v>-</v>
      </c>
      <c r="M45" s="19" t="str">
        <f t="shared" si="53"/>
        <v>-</v>
      </c>
      <c r="N45" s="19" t="str">
        <f t="shared" si="53"/>
        <v>-</v>
      </c>
      <c r="O45" s="19" t="str">
        <f t="shared" si="53"/>
        <v>-</v>
      </c>
    </row>
    <row r="46" spans="1:15" s="13" customFormat="1" ht="14" customHeight="1" thickBot="1">
      <c r="B46" s="25" t="s">
        <v>9</v>
      </c>
      <c r="C46" s="21" t="str">
        <f t="shared" ref="C46:H46" si="54">IF(ISNUMBER(C44),IF(C44&gt;C$5,"Sensible",IF(C44&lt;=C$7,"Résistant","Intermédiaire")),"-")</f>
        <v>-</v>
      </c>
      <c r="D46" s="21" t="str">
        <f t="shared" si="54"/>
        <v>-</v>
      </c>
      <c r="E46" s="21" t="str">
        <f t="shared" si="54"/>
        <v>-</v>
      </c>
      <c r="F46" s="21" t="str">
        <f t="shared" si="54"/>
        <v>-</v>
      </c>
      <c r="G46" s="21" t="str">
        <f t="shared" si="54"/>
        <v>-</v>
      </c>
      <c r="H46" s="21" t="str">
        <f t="shared" si="54"/>
        <v>-</v>
      </c>
      <c r="J46" s="21" t="str">
        <f t="shared" ref="J46:O46" si="55">IF(ISNUMBER(J44),IF(J44&gt;J$5,"Sensible",IF(J44&lt;=J$7,"Résistant","Intermédiaire")),"-")</f>
        <v>-</v>
      </c>
      <c r="K46" s="21" t="str">
        <f t="shared" si="55"/>
        <v>-</v>
      </c>
      <c r="L46" s="21" t="str">
        <f t="shared" si="55"/>
        <v>-</v>
      </c>
      <c r="M46" s="21" t="str">
        <f t="shared" si="55"/>
        <v>-</v>
      </c>
      <c r="N46" s="21" t="str">
        <f t="shared" si="55"/>
        <v>-</v>
      </c>
      <c r="O46" s="21" t="str">
        <f t="shared" si="55"/>
        <v>-</v>
      </c>
    </row>
    <row r="47" spans="1:15" s="14" customFormat="1" ht="14" customHeight="1">
      <c r="A47" s="33"/>
      <c r="B47" s="23" t="s">
        <v>7</v>
      </c>
      <c r="C47" s="18"/>
      <c r="D47" s="18"/>
      <c r="E47" s="18"/>
      <c r="F47" s="18"/>
      <c r="G47" s="18"/>
      <c r="H47" s="18"/>
      <c r="I47" s="33"/>
      <c r="J47" s="18"/>
      <c r="K47" s="18"/>
      <c r="L47" s="18"/>
      <c r="M47" s="18"/>
      <c r="N47" s="18"/>
      <c r="O47" s="18"/>
    </row>
    <row r="48" spans="1:15" s="13" customFormat="1" ht="14" customHeight="1">
      <c r="A48" s="13">
        <f>A45+1</f>
        <v>11</v>
      </c>
      <c r="B48" s="24" t="s">
        <v>8</v>
      </c>
      <c r="C48" s="19" t="str">
        <f t="shared" ref="C48:H48" si="56">IF(AND(ISNUMBER(C47),ISNUMBER(C$4)),IF(C$7&lt;&gt;C$5,IF(C47&lt;6,"forte",10^(((C47*LOG(C$4/C$6))+((C$5*LOG(C$6))-(C$7*LOG(C$4))))/(C$5-C$7))),"-"),"-")</f>
        <v>-</v>
      </c>
      <c r="D48" s="19" t="str">
        <f t="shared" si="56"/>
        <v>-</v>
      </c>
      <c r="E48" s="19" t="str">
        <f t="shared" si="56"/>
        <v>-</v>
      </c>
      <c r="F48" s="19" t="str">
        <f t="shared" si="56"/>
        <v>-</v>
      </c>
      <c r="G48" s="19" t="str">
        <f t="shared" si="56"/>
        <v>-</v>
      </c>
      <c r="H48" s="19" t="str">
        <f t="shared" si="56"/>
        <v>-</v>
      </c>
      <c r="I48" s="13">
        <f>I45+1</f>
        <v>11</v>
      </c>
      <c r="J48" s="19" t="str">
        <f t="shared" ref="J48:O48" si="57">IF(AND(ISNUMBER(J47),ISNUMBER(J$4)),IF(J$7&lt;&gt;J$5,IF(J47&lt;6,"forte",10^(((J47*LOG(J$4/J$6))+((J$5*LOG(J$6))-(J$7*LOG(J$4))))/(J$5-J$7))),"-"),"-")</f>
        <v>-</v>
      </c>
      <c r="K48" s="19" t="str">
        <f t="shared" si="57"/>
        <v>-</v>
      </c>
      <c r="L48" s="19" t="str">
        <f t="shared" si="57"/>
        <v>-</v>
      </c>
      <c r="M48" s="19" t="str">
        <f t="shared" si="57"/>
        <v>-</v>
      </c>
      <c r="N48" s="19" t="str">
        <f t="shared" si="57"/>
        <v>-</v>
      </c>
      <c r="O48" s="19" t="str">
        <f t="shared" si="57"/>
        <v>-</v>
      </c>
    </row>
    <row r="49" spans="1:15" s="13" customFormat="1" ht="14" customHeight="1" thickBot="1">
      <c r="B49" s="25" t="s">
        <v>9</v>
      </c>
      <c r="C49" s="21" t="str">
        <f t="shared" ref="C49:H49" si="58">IF(ISNUMBER(C47),IF(C47&gt;C$5,"Sensible",IF(C47&lt;=C$7,"Résistant","Intermédiaire")),"-")</f>
        <v>-</v>
      </c>
      <c r="D49" s="21" t="str">
        <f t="shared" si="58"/>
        <v>-</v>
      </c>
      <c r="E49" s="21" t="str">
        <f t="shared" si="58"/>
        <v>-</v>
      </c>
      <c r="F49" s="21" t="str">
        <f t="shared" si="58"/>
        <v>-</v>
      </c>
      <c r="G49" s="21" t="str">
        <f t="shared" si="58"/>
        <v>-</v>
      </c>
      <c r="H49" s="21" t="str">
        <f t="shared" si="58"/>
        <v>-</v>
      </c>
      <c r="J49" s="21" t="str">
        <f t="shared" ref="J49:O49" si="59">IF(ISNUMBER(J47),IF(J47&gt;J$5,"Sensible",IF(J47&lt;=J$7,"Résistant","Intermédiaire")),"-")</f>
        <v>-</v>
      </c>
      <c r="K49" s="21" t="str">
        <f t="shared" si="59"/>
        <v>-</v>
      </c>
      <c r="L49" s="21" t="str">
        <f t="shared" si="59"/>
        <v>-</v>
      </c>
      <c r="M49" s="21" t="str">
        <f t="shared" si="59"/>
        <v>-</v>
      </c>
      <c r="N49" s="21" t="str">
        <f t="shared" si="59"/>
        <v>-</v>
      </c>
      <c r="O49" s="21" t="str">
        <f t="shared" si="59"/>
        <v>-</v>
      </c>
    </row>
    <row r="50" spans="1:15" s="14" customFormat="1" ht="14" customHeight="1">
      <c r="A50" s="33"/>
      <c r="B50" s="23" t="s">
        <v>7</v>
      </c>
      <c r="C50" s="18"/>
      <c r="D50" s="18"/>
      <c r="E50" s="18"/>
      <c r="F50" s="18"/>
      <c r="G50" s="18"/>
      <c r="H50" s="18"/>
      <c r="I50" s="33"/>
      <c r="J50" s="18"/>
      <c r="K50" s="18"/>
      <c r="L50" s="18"/>
      <c r="M50" s="18"/>
      <c r="N50" s="18"/>
      <c r="O50" s="18"/>
    </row>
    <row r="51" spans="1:15" s="13" customFormat="1" ht="14" customHeight="1">
      <c r="A51" s="13">
        <f>A48+1</f>
        <v>12</v>
      </c>
      <c r="B51" s="24" t="s">
        <v>8</v>
      </c>
      <c r="C51" s="19" t="str">
        <f t="shared" ref="C51:H51" si="60">IF(AND(ISNUMBER(C50),ISNUMBER(C$4)),IF(C$7&lt;&gt;C$5,IF(C50&lt;6,"forte",10^(((C50*LOG(C$4/C$6))+((C$5*LOG(C$6))-(C$7*LOG(C$4))))/(C$5-C$7))),"-"),"-")</f>
        <v>-</v>
      </c>
      <c r="D51" s="19" t="str">
        <f t="shared" si="60"/>
        <v>-</v>
      </c>
      <c r="E51" s="19" t="str">
        <f t="shared" si="60"/>
        <v>-</v>
      </c>
      <c r="F51" s="19" t="str">
        <f t="shared" si="60"/>
        <v>-</v>
      </c>
      <c r="G51" s="19" t="str">
        <f t="shared" si="60"/>
        <v>-</v>
      </c>
      <c r="H51" s="19" t="str">
        <f t="shared" si="60"/>
        <v>-</v>
      </c>
      <c r="I51" s="13">
        <f>I48+1</f>
        <v>12</v>
      </c>
      <c r="J51" s="19" t="str">
        <f t="shared" ref="J51:O51" si="61">IF(AND(ISNUMBER(J50),ISNUMBER(J$4)),IF(J$7&lt;&gt;J$5,IF(J50&lt;6,"forte",10^(((J50*LOG(J$4/J$6))+((J$5*LOG(J$6))-(J$7*LOG(J$4))))/(J$5-J$7))),"-"),"-")</f>
        <v>-</v>
      </c>
      <c r="K51" s="19" t="str">
        <f t="shared" si="61"/>
        <v>-</v>
      </c>
      <c r="L51" s="19" t="str">
        <f t="shared" si="61"/>
        <v>-</v>
      </c>
      <c r="M51" s="19" t="str">
        <f t="shared" si="61"/>
        <v>-</v>
      </c>
      <c r="N51" s="19" t="str">
        <f t="shared" si="61"/>
        <v>-</v>
      </c>
      <c r="O51" s="19" t="str">
        <f t="shared" si="61"/>
        <v>-</v>
      </c>
    </row>
    <row r="52" spans="1:15" s="13" customFormat="1" ht="14" customHeight="1" thickBot="1">
      <c r="B52" s="25" t="s">
        <v>9</v>
      </c>
      <c r="C52" s="21" t="str">
        <f t="shared" ref="C52:H52" si="62">IF(ISNUMBER(C50),IF(C50&gt;C$5,"Sensible",IF(C50&lt;=C$7,"Résistant","Intermédiaire")),"-")</f>
        <v>-</v>
      </c>
      <c r="D52" s="21" t="str">
        <f t="shared" si="62"/>
        <v>-</v>
      </c>
      <c r="E52" s="21" t="str">
        <f t="shared" si="62"/>
        <v>-</v>
      </c>
      <c r="F52" s="21" t="str">
        <f t="shared" si="62"/>
        <v>-</v>
      </c>
      <c r="G52" s="21" t="str">
        <f t="shared" si="62"/>
        <v>-</v>
      </c>
      <c r="H52" s="21" t="str">
        <f t="shared" si="62"/>
        <v>-</v>
      </c>
      <c r="J52" s="21" t="str">
        <f t="shared" ref="J52:O52" si="63">IF(ISNUMBER(J50),IF(J50&gt;J$5,"Sensible",IF(J50&lt;=J$7,"Résistant","Intermédiaire")),"-")</f>
        <v>-</v>
      </c>
      <c r="K52" s="21" t="str">
        <f t="shared" si="63"/>
        <v>-</v>
      </c>
      <c r="L52" s="21" t="str">
        <f t="shared" si="63"/>
        <v>-</v>
      </c>
      <c r="M52" s="21" t="str">
        <f t="shared" si="63"/>
        <v>-</v>
      </c>
      <c r="N52" s="21" t="str">
        <f t="shared" si="63"/>
        <v>-</v>
      </c>
      <c r="O52" s="21" t="str">
        <f t="shared" si="63"/>
        <v>-</v>
      </c>
    </row>
    <row r="53" spans="1:15" s="14" customFormat="1" ht="14" customHeight="1">
      <c r="A53" s="33"/>
      <c r="B53" s="23" t="s">
        <v>7</v>
      </c>
      <c r="C53" s="18"/>
      <c r="D53" s="18"/>
      <c r="E53" s="18"/>
      <c r="F53" s="18"/>
      <c r="G53" s="18"/>
      <c r="H53" s="18"/>
      <c r="I53" s="33"/>
      <c r="J53" s="18"/>
      <c r="K53" s="18"/>
      <c r="L53" s="18"/>
      <c r="M53" s="18"/>
      <c r="N53" s="18"/>
      <c r="O53" s="18"/>
    </row>
    <row r="54" spans="1:15" s="13" customFormat="1" ht="14" customHeight="1">
      <c r="A54" s="13">
        <f>A51+1</f>
        <v>13</v>
      </c>
      <c r="B54" s="24" t="s">
        <v>8</v>
      </c>
      <c r="C54" s="19" t="str">
        <f t="shared" ref="C54:H54" si="64">IF(AND(ISNUMBER(C53),ISNUMBER(C$4)),IF(C$7&lt;&gt;C$5,IF(C53&lt;6,"forte",10^(((C53*LOG(C$4/C$6))+((C$5*LOG(C$6))-(C$7*LOG(C$4))))/(C$5-C$7))),"-"),"-")</f>
        <v>-</v>
      </c>
      <c r="D54" s="19" t="str">
        <f t="shared" si="64"/>
        <v>-</v>
      </c>
      <c r="E54" s="19" t="str">
        <f t="shared" si="64"/>
        <v>-</v>
      </c>
      <c r="F54" s="19" t="str">
        <f t="shared" si="64"/>
        <v>-</v>
      </c>
      <c r="G54" s="19" t="str">
        <f t="shared" si="64"/>
        <v>-</v>
      </c>
      <c r="H54" s="19" t="str">
        <f t="shared" si="64"/>
        <v>-</v>
      </c>
      <c r="I54" s="13">
        <f>I51+1</f>
        <v>13</v>
      </c>
      <c r="J54" s="19" t="str">
        <f t="shared" ref="J54:O54" si="65">IF(AND(ISNUMBER(J53),ISNUMBER(J$4)),IF(J$7&lt;&gt;J$5,IF(J53&lt;6,"forte",10^(((J53*LOG(J$4/J$6))+((J$5*LOG(J$6))-(J$7*LOG(J$4))))/(J$5-J$7))),"-"),"-")</f>
        <v>-</v>
      </c>
      <c r="K54" s="19" t="str">
        <f t="shared" si="65"/>
        <v>-</v>
      </c>
      <c r="L54" s="19" t="str">
        <f t="shared" si="65"/>
        <v>-</v>
      </c>
      <c r="M54" s="19" t="str">
        <f t="shared" si="65"/>
        <v>-</v>
      </c>
      <c r="N54" s="19" t="str">
        <f t="shared" si="65"/>
        <v>-</v>
      </c>
      <c r="O54" s="19" t="str">
        <f t="shared" si="65"/>
        <v>-</v>
      </c>
    </row>
    <row r="55" spans="1:15" s="13" customFormat="1" ht="14" customHeight="1" thickBot="1">
      <c r="B55" s="25" t="s">
        <v>9</v>
      </c>
      <c r="C55" s="21" t="str">
        <f t="shared" ref="C55:H55" si="66">IF(ISNUMBER(C53),IF(C53&gt;C$5,"Sensible",IF(C53&lt;=C$7,"Résistant","Intermédiaire")),"-")</f>
        <v>-</v>
      </c>
      <c r="D55" s="21" t="str">
        <f t="shared" si="66"/>
        <v>-</v>
      </c>
      <c r="E55" s="21" t="str">
        <f t="shared" si="66"/>
        <v>-</v>
      </c>
      <c r="F55" s="21" t="str">
        <f t="shared" si="66"/>
        <v>-</v>
      </c>
      <c r="G55" s="21" t="str">
        <f t="shared" si="66"/>
        <v>-</v>
      </c>
      <c r="H55" s="21" t="str">
        <f t="shared" si="66"/>
        <v>-</v>
      </c>
      <c r="J55" s="21" t="str">
        <f t="shared" ref="J55:O55" si="67">IF(ISNUMBER(J53),IF(J53&gt;J$5,"Sensible",IF(J53&lt;=J$7,"Résistant","Intermédiaire")),"-")</f>
        <v>-</v>
      </c>
      <c r="K55" s="21" t="str">
        <f t="shared" si="67"/>
        <v>-</v>
      </c>
      <c r="L55" s="21" t="str">
        <f t="shared" si="67"/>
        <v>-</v>
      </c>
      <c r="M55" s="21" t="str">
        <f t="shared" si="67"/>
        <v>-</v>
      </c>
      <c r="N55" s="21" t="str">
        <f t="shared" si="67"/>
        <v>-</v>
      </c>
      <c r="O55" s="21" t="str">
        <f t="shared" si="67"/>
        <v>-</v>
      </c>
    </row>
    <row r="56" spans="1:15" s="14" customFormat="1" ht="14" customHeight="1">
      <c r="A56" s="33"/>
      <c r="B56" s="23" t="s">
        <v>7</v>
      </c>
      <c r="C56" s="18"/>
      <c r="D56" s="18"/>
      <c r="E56" s="18"/>
      <c r="F56" s="18"/>
      <c r="G56" s="18"/>
      <c r="H56" s="18"/>
      <c r="I56" s="33"/>
      <c r="J56" s="18"/>
      <c r="K56" s="18"/>
      <c r="L56" s="18"/>
      <c r="M56" s="18"/>
      <c r="N56" s="18"/>
      <c r="O56" s="18"/>
    </row>
    <row r="57" spans="1:15" s="13" customFormat="1" ht="14" customHeight="1">
      <c r="A57" s="13">
        <f>A54+1</f>
        <v>14</v>
      </c>
      <c r="B57" s="24" t="s">
        <v>8</v>
      </c>
      <c r="C57" s="19" t="str">
        <f t="shared" ref="C57:H57" si="68">IF(AND(ISNUMBER(C56),ISNUMBER(C$4)),IF(C$7&lt;&gt;C$5,IF(C56&lt;6,"forte",10^(((C56*LOG(C$4/C$6))+((C$5*LOG(C$6))-(C$7*LOG(C$4))))/(C$5-C$7))),"-"),"-")</f>
        <v>-</v>
      </c>
      <c r="D57" s="19" t="str">
        <f t="shared" si="68"/>
        <v>-</v>
      </c>
      <c r="E57" s="19" t="str">
        <f t="shared" si="68"/>
        <v>-</v>
      </c>
      <c r="F57" s="19" t="str">
        <f t="shared" si="68"/>
        <v>-</v>
      </c>
      <c r="G57" s="19" t="str">
        <f t="shared" si="68"/>
        <v>-</v>
      </c>
      <c r="H57" s="19" t="str">
        <f t="shared" si="68"/>
        <v>-</v>
      </c>
      <c r="I57" s="13">
        <f>I54+1</f>
        <v>14</v>
      </c>
      <c r="J57" s="19" t="str">
        <f t="shared" ref="J57:O57" si="69">IF(AND(ISNUMBER(J56),ISNUMBER(J$4)),IF(J$7&lt;&gt;J$5,IF(J56&lt;6,"forte",10^(((J56*LOG(J$4/J$6))+((J$5*LOG(J$6))-(J$7*LOG(J$4))))/(J$5-J$7))),"-"),"-")</f>
        <v>-</v>
      </c>
      <c r="K57" s="19" t="str">
        <f t="shared" si="69"/>
        <v>-</v>
      </c>
      <c r="L57" s="19" t="str">
        <f t="shared" si="69"/>
        <v>-</v>
      </c>
      <c r="M57" s="19" t="str">
        <f t="shared" si="69"/>
        <v>-</v>
      </c>
      <c r="N57" s="19" t="str">
        <f t="shared" si="69"/>
        <v>-</v>
      </c>
      <c r="O57" s="19" t="str">
        <f t="shared" si="69"/>
        <v>-</v>
      </c>
    </row>
    <row r="58" spans="1:15" s="13" customFormat="1" ht="14" customHeight="1" thickBot="1">
      <c r="B58" s="25" t="s">
        <v>9</v>
      </c>
      <c r="C58" s="21" t="str">
        <f t="shared" ref="C58:H58" si="70">IF(ISNUMBER(C56),IF(C56&gt;C$5,"Sensible",IF(C56&lt;=C$7,"Résistant","Intermédiaire")),"-")</f>
        <v>-</v>
      </c>
      <c r="D58" s="21" t="str">
        <f t="shared" si="70"/>
        <v>-</v>
      </c>
      <c r="E58" s="21" t="str">
        <f t="shared" si="70"/>
        <v>-</v>
      </c>
      <c r="F58" s="21" t="str">
        <f t="shared" si="70"/>
        <v>-</v>
      </c>
      <c r="G58" s="21" t="str">
        <f t="shared" si="70"/>
        <v>-</v>
      </c>
      <c r="H58" s="21" t="str">
        <f t="shared" si="70"/>
        <v>-</v>
      </c>
      <c r="J58" s="21" t="str">
        <f t="shared" ref="J58:O58" si="71">IF(ISNUMBER(J56),IF(J56&gt;J$5,"Sensible",IF(J56&lt;=J$7,"Résistant","Intermédiaire")),"-")</f>
        <v>-</v>
      </c>
      <c r="K58" s="21" t="str">
        <f t="shared" si="71"/>
        <v>-</v>
      </c>
      <c r="L58" s="21" t="str">
        <f t="shared" si="71"/>
        <v>-</v>
      </c>
      <c r="M58" s="21" t="str">
        <f t="shared" si="71"/>
        <v>-</v>
      </c>
      <c r="N58" s="21" t="str">
        <f t="shared" si="71"/>
        <v>-</v>
      </c>
      <c r="O58" s="21" t="str">
        <f t="shared" si="71"/>
        <v>-</v>
      </c>
    </row>
    <row r="59" spans="1:15" s="14" customFormat="1" ht="14" customHeight="1">
      <c r="A59" s="33"/>
      <c r="B59" s="23" t="s">
        <v>7</v>
      </c>
      <c r="C59" s="18"/>
      <c r="D59" s="18"/>
      <c r="E59" s="18"/>
      <c r="F59" s="18"/>
      <c r="G59" s="18"/>
      <c r="H59" s="18"/>
      <c r="I59" s="33"/>
      <c r="J59" s="18"/>
      <c r="K59" s="18"/>
      <c r="L59" s="18"/>
      <c r="M59" s="18"/>
      <c r="N59" s="18"/>
      <c r="O59" s="18"/>
    </row>
    <row r="60" spans="1:15" s="13" customFormat="1" ht="14" customHeight="1">
      <c r="A60" s="13">
        <f>A57+1</f>
        <v>15</v>
      </c>
      <c r="B60" s="24" t="s">
        <v>8</v>
      </c>
      <c r="C60" s="19" t="str">
        <f t="shared" ref="C60:H60" si="72">IF(AND(ISNUMBER(C59),ISNUMBER(C$4)),IF(C$7&lt;&gt;C$5,IF(C59&lt;6,"forte",10^(((C59*LOG(C$4/C$6))+((C$5*LOG(C$6))-(C$7*LOG(C$4))))/(C$5-C$7))),"-"),"-")</f>
        <v>-</v>
      </c>
      <c r="D60" s="19" t="str">
        <f t="shared" si="72"/>
        <v>-</v>
      </c>
      <c r="E60" s="19" t="str">
        <f t="shared" si="72"/>
        <v>-</v>
      </c>
      <c r="F60" s="19" t="str">
        <f t="shared" si="72"/>
        <v>-</v>
      </c>
      <c r="G60" s="19" t="str">
        <f t="shared" si="72"/>
        <v>-</v>
      </c>
      <c r="H60" s="19" t="str">
        <f t="shared" si="72"/>
        <v>-</v>
      </c>
      <c r="I60" s="13">
        <f>I57+1</f>
        <v>15</v>
      </c>
      <c r="J60" s="19" t="str">
        <f t="shared" ref="J60:O60" si="73">IF(AND(ISNUMBER(J59),ISNUMBER(J$4)),IF(J$7&lt;&gt;J$5,IF(J59&lt;6,"forte",10^(((J59*LOG(J$4/J$6))+((J$5*LOG(J$6))-(J$7*LOG(J$4))))/(J$5-J$7))),"-"),"-")</f>
        <v>-</v>
      </c>
      <c r="K60" s="19" t="str">
        <f t="shared" si="73"/>
        <v>-</v>
      </c>
      <c r="L60" s="19" t="str">
        <f t="shared" si="73"/>
        <v>-</v>
      </c>
      <c r="M60" s="19" t="str">
        <f t="shared" si="73"/>
        <v>-</v>
      </c>
      <c r="N60" s="19" t="str">
        <f t="shared" si="73"/>
        <v>-</v>
      </c>
      <c r="O60" s="19" t="str">
        <f t="shared" si="73"/>
        <v>-</v>
      </c>
    </row>
    <row r="61" spans="1:15" s="13" customFormat="1" ht="14" customHeight="1" thickBot="1">
      <c r="B61" s="25" t="s">
        <v>9</v>
      </c>
      <c r="C61" s="21" t="str">
        <f t="shared" ref="C61:H61" si="74">IF(ISNUMBER(C59),IF(C59&gt;C$5,"Sensible",IF(C59&lt;=C$7,"Résistant","Intermédiaire")),"-")</f>
        <v>-</v>
      </c>
      <c r="D61" s="21" t="str">
        <f t="shared" si="74"/>
        <v>-</v>
      </c>
      <c r="E61" s="21" t="str">
        <f t="shared" si="74"/>
        <v>-</v>
      </c>
      <c r="F61" s="21" t="str">
        <f t="shared" si="74"/>
        <v>-</v>
      </c>
      <c r="G61" s="21" t="str">
        <f t="shared" si="74"/>
        <v>-</v>
      </c>
      <c r="H61" s="21" t="str">
        <f t="shared" si="74"/>
        <v>-</v>
      </c>
      <c r="J61" s="21" t="str">
        <f t="shared" ref="J61:O61" si="75">IF(ISNUMBER(J59),IF(J59&gt;J$5,"Sensible",IF(J59&lt;=J$7,"Résistant","Intermédiaire")),"-")</f>
        <v>-</v>
      </c>
      <c r="K61" s="21" t="str">
        <f t="shared" si="75"/>
        <v>-</v>
      </c>
      <c r="L61" s="21" t="str">
        <f t="shared" si="75"/>
        <v>-</v>
      </c>
      <c r="M61" s="21" t="str">
        <f t="shared" si="75"/>
        <v>-</v>
      </c>
      <c r="N61" s="21" t="str">
        <f t="shared" si="75"/>
        <v>-</v>
      </c>
      <c r="O61" s="21" t="str">
        <f t="shared" si="75"/>
        <v>-</v>
      </c>
    </row>
    <row r="62" spans="1:15" s="14" customFormat="1" ht="14" customHeight="1"/>
    <row r="63" spans="1:15" s="13" customFormat="1" ht="14" customHeight="1"/>
    <row r="64" spans="1:15" s="13" customFormat="1" ht="14" customHeight="1"/>
  </sheetData>
  <phoneticPr fontId="10"/>
  <conditionalFormatting sqref="J25:O25 C28:H28 C31:H31 C34:H34 C37:H37 C40:H40 C43:H43 C46:H46 C49:H49 C52:H52 C55:H55 C58:H58 C61:H61 C19:H19 C15:H15 C22:H22 C25:H25 J28:O28 J31:O31 J34:O34 J37:O37 J40:O40 J43:O43 J46:O46 J49:O49 J52:O52 J55:O55 J58:O58 J61:O61 J22:O22 J19:O19 J15:O15">
    <cfRule type="cellIs" dxfId="2" priority="1" stopIfTrue="1" operator="equal">
      <formula>"Sensible"</formula>
    </cfRule>
    <cfRule type="cellIs" dxfId="1" priority="2" stopIfTrue="1" operator="equal">
      <formula>"Résistant"</formula>
    </cfRule>
    <cfRule type="cellIs" dxfId="0" priority="3" stopIfTrue="1" operator="equal">
      <formula>"Intermédiaire"</formula>
    </cfRule>
  </conditionalFormatting>
  <printOptions horizontalCentered="1"/>
  <pageMargins left="0.55118110236220474" right="0.55118110236220474" top="0.39370078740157483" bottom="0.39370078740157483" header="0.51181102362204722" footer="0.51181102362204722"/>
  <pageSetup paperSize="0" scale="8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Outil conclueur</vt:lpstr>
      <vt:lpstr>INTRODUCTION</vt:lpstr>
      <vt:lpstr>Conclueur expliqué</vt:lpstr>
      <vt:lpstr>1 test par AB</vt:lpstr>
      <vt:lpstr>3 test par AB (2)</vt:lpstr>
      <vt:lpstr>9SPT2005 (Ha)</vt:lpstr>
      <vt:lpstr>9SPT2005 (Kl)</vt:lpstr>
      <vt:lpstr>2002_02_11</vt:lpstr>
      <vt:lpstr>'2002_02_11'!Zone_d_impression</vt:lpstr>
    </vt:vector>
  </TitlesOfParts>
  <Company>jnj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jnn</dc:creator>
  <cp:lastModifiedBy>Jean-Noel JOFFIN</cp:lastModifiedBy>
  <cp:lastPrinted>2008-02-12T19:01:22Z</cp:lastPrinted>
  <dcterms:created xsi:type="dcterms:W3CDTF">2003-09-15T05:55:08Z</dcterms:created>
  <dcterms:modified xsi:type="dcterms:W3CDTF">2024-10-15T10:25:02Z</dcterms:modified>
</cp:coreProperties>
</file>